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I:\Meu Drive\Trabalhos Consultoria\GD\Dupplicação GO-330\PROPOSTA\Rev 4\"/>
    </mc:Choice>
  </mc:AlternateContent>
  <xr:revisionPtr revIDLastSave="0" documentId="13_ncr:1_{4EA992C7-4D6D-4179-B4B6-610088287CB1}" xr6:coauthVersionLast="47" xr6:coauthVersionMax="47" xr10:uidLastSave="{00000000-0000-0000-0000-000000000000}"/>
  <bookViews>
    <workbookView xWindow="28680" yWindow="-120" windowWidth="29040" windowHeight="15720" xr2:uid="{6BC4A26E-375A-4C07-B2D4-7A71D0153673}"/>
  </bookViews>
  <sheets>
    <sheet name="Proposta" sheetId="3" r:id="rId1"/>
    <sheet name="Planilha1" sheetId="1" state="hidden" r:id="rId2"/>
    <sheet name="HTA" sheetId="4" state="hidden" r:id="rId3"/>
    <sheet name="Planilha REf" sheetId="2" state="hidden" r:id="rId4"/>
  </sheets>
  <definedNames>
    <definedName name="_xlnm._FilterDatabase" localSheetId="3" hidden="1">'Planilha REf'!$A$4:$U$83</definedName>
    <definedName name="_xlnm._FilterDatabase" localSheetId="0" hidden="1">Proposta!$A$4:$AB$77</definedName>
    <definedName name="_xlnm.Print_Area" localSheetId="0">Proposta!$A$1:$Z$77</definedName>
    <definedName name="_xlnm.Print_Titles" localSheetId="0">Proposta!$1:$5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2" i="3" l="1"/>
  <c r="V61" i="3"/>
  <c r="V60" i="3"/>
  <c r="V56" i="3"/>
  <c r="V55" i="3"/>
  <c r="V54" i="3"/>
  <c r="V45" i="3"/>
  <c r="V43" i="3"/>
  <c r="V40" i="3"/>
  <c r="V39" i="3"/>
  <c r="V38" i="3"/>
  <c r="V37" i="3"/>
  <c r="V31" i="3"/>
  <c r="V30" i="3"/>
  <c r="V29" i="3"/>
  <c r="V27" i="3"/>
  <c r="V24" i="3"/>
  <c r="V22" i="3"/>
  <c r="V15" i="3"/>
  <c r="Z64" i="3" l="1"/>
  <c r="Y64" i="3"/>
  <c r="U64" i="3"/>
  <c r="Z63" i="3"/>
  <c r="Y63" i="3"/>
  <c r="U63" i="3"/>
  <c r="Z62" i="3"/>
  <c r="Y62" i="3"/>
  <c r="U62" i="3"/>
  <c r="Z61" i="3"/>
  <c r="Y61" i="3"/>
  <c r="U61" i="3"/>
  <c r="Z60" i="3"/>
  <c r="Y60" i="3"/>
  <c r="U60" i="3"/>
  <c r="Z59" i="3"/>
  <c r="Y59" i="3"/>
  <c r="U59" i="3"/>
  <c r="Z58" i="3"/>
  <c r="Y58" i="3"/>
  <c r="U58" i="3"/>
  <c r="Z57" i="3"/>
  <c r="Y57" i="3"/>
  <c r="U57" i="3"/>
  <c r="Z56" i="3"/>
  <c r="Y56" i="3"/>
  <c r="U56" i="3"/>
  <c r="Z55" i="3"/>
  <c r="Y55" i="3"/>
  <c r="U55" i="3"/>
  <c r="Z54" i="3"/>
  <c r="Y54" i="3"/>
  <c r="U54" i="3"/>
  <c r="Z52" i="3"/>
  <c r="Y52" i="3"/>
  <c r="U52" i="3"/>
  <c r="Z51" i="3"/>
  <c r="Y51" i="3"/>
  <c r="U51" i="3"/>
  <c r="Z50" i="3"/>
  <c r="Y50" i="3"/>
  <c r="U50" i="3"/>
  <c r="Z49" i="3"/>
  <c r="Y49" i="3"/>
  <c r="U49" i="3"/>
  <c r="Z48" i="3"/>
  <c r="Y48" i="3"/>
  <c r="U48" i="3"/>
  <c r="M52" i="3"/>
  <c r="G52" i="3"/>
  <c r="F52" i="3"/>
  <c r="E52" i="3"/>
  <c r="D52" i="3"/>
  <c r="M64" i="3"/>
  <c r="G64" i="3"/>
  <c r="F64" i="3"/>
  <c r="E64" i="3"/>
  <c r="D64" i="3"/>
  <c r="M63" i="3"/>
  <c r="G63" i="3"/>
  <c r="F63" i="3"/>
  <c r="E63" i="3"/>
  <c r="D63" i="3"/>
  <c r="M59" i="3"/>
  <c r="G59" i="3"/>
  <c r="F59" i="3"/>
  <c r="E59" i="3"/>
  <c r="D59" i="3"/>
  <c r="M58" i="3"/>
  <c r="G58" i="3"/>
  <c r="F58" i="3"/>
  <c r="E58" i="3"/>
  <c r="D58" i="3"/>
  <c r="M57" i="3"/>
  <c r="G57" i="3"/>
  <c r="F57" i="3"/>
  <c r="E57" i="3"/>
  <c r="D57" i="3"/>
  <c r="M56" i="3"/>
  <c r="G56" i="3"/>
  <c r="F56" i="3"/>
  <c r="E56" i="3"/>
  <c r="D56" i="3"/>
  <c r="M55" i="3"/>
  <c r="G55" i="3"/>
  <c r="F55" i="3"/>
  <c r="E55" i="3"/>
  <c r="D55" i="3"/>
  <c r="M54" i="3"/>
  <c r="G54" i="3"/>
  <c r="F54" i="3"/>
  <c r="E54" i="3"/>
  <c r="D54" i="3"/>
  <c r="M50" i="3"/>
  <c r="G50" i="3"/>
  <c r="F50" i="3"/>
  <c r="E50" i="3"/>
  <c r="D50" i="3"/>
  <c r="M49" i="3"/>
  <c r="G49" i="3"/>
  <c r="F49" i="3"/>
  <c r="E49" i="3"/>
  <c r="D49" i="3"/>
  <c r="M48" i="3"/>
  <c r="G48" i="3"/>
  <c r="F48" i="3"/>
  <c r="E48" i="3"/>
  <c r="D48" i="3"/>
  <c r="V20" i="3"/>
  <c r="V19" i="3"/>
  <c r="Z47" i="3"/>
  <c r="Y47" i="3"/>
  <c r="U47" i="3"/>
  <c r="M47" i="3"/>
  <c r="G47" i="3"/>
  <c r="F47" i="3"/>
  <c r="E47" i="3"/>
  <c r="D47" i="3"/>
  <c r="Z37" i="3"/>
  <c r="Y37" i="3"/>
  <c r="U37" i="3"/>
  <c r="M37" i="3"/>
  <c r="G37" i="3"/>
  <c r="F37" i="3"/>
  <c r="E37" i="3"/>
  <c r="D37" i="3"/>
  <c r="Z35" i="3"/>
  <c r="Y35" i="3"/>
  <c r="U35" i="3"/>
  <c r="M35" i="3"/>
  <c r="G35" i="3"/>
  <c r="F35" i="3"/>
  <c r="E35" i="3"/>
  <c r="D35" i="3"/>
  <c r="Z28" i="3"/>
  <c r="Y28" i="3"/>
  <c r="U28" i="3"/>
  <c r="M28" i="3"/>
  <c r="G28" i="3"/>
  <c r="F28" i="3"/>
  <c r="E28" i="3"/>
  <c r="D28" i="3"/>
  <c r="Z27" i="3"/>
  <c r="Y27" i="3"/>
  <c r="U27" i="3"/>
  <c r="M27" i="3"/>
  <c r="G27" i="3"/>
  <c r="F27" i="3"/>
  <c r="E27" i="3"/>
  <c r="D27" i="3"/>
  <c r="Z21" i="3"/>
  <c r="Y21" i="3"/>
  <c r="U21" i="3"/>
  <c r="M21" i="3"/>
  <c r="G21" i="3"/>
  <c r="F21" i="3"/>
  <c r="E21" i="3"/>
  <c r="D21" i="3"/>
  <c r="Z18" i="3"/>
  <c r="Y18" i="3"/>
  <c r="U18" i="3"/>
  <c r="M18" i="3"/>
  <c r="G18" i="3"/>
  <c r="F18" i="3"/>
  <c r="E18" i="3"/>
  <c r="D18" i="3"/>
  <c r="Z13" i="3"/>
  <c r="Y13" i="3"/>
  <c r="U13" i="3"/>
  <c r="U39" i="3"/>
  <c r="Y39" i="3"/>
  <c r="Z39" i="3"/>
  <c r="U24" i="3"/>
  <c r="Y24" i="3"/>
  <c r="Z24" i="3"/>
  <c r="U25" i="3"/>
  <c r="Y25" i="3"/>
  <c r="Z25" i="3"/>
  <c r="U26" i="3"/>
  <c r="Y26" i="3"/>
  <c r="Z26" i="3"/>
  <c r="M39" i="3"/>
  <c r="D39" i="3"/>
  <c r="E39" i="3"/>
  <c r="F39" i="3"/>
  <c r="G39" i="3"/>
  <c r="D24" i="3"/>
  <c r="E24" i="3"/>
  <c r="F24" i="3"/>
  <c r="G24" i="3"/>
  <c r="M24" i="3"/>
  <c r="D25" i="3"/>
  <c r="E25" i="3"/>
  <c r="F25" i="3"/>
  <c r="G25" i="3"/>
  <c r="M25" i="3"/>
  <c r="D26" i="3"/>
  <c r="E26" i="3"/>
  <c r="F26" i="3"/>
  <c r="G26" i="3"/>
  <c r="M26" i="3"/>
  <c r="D13" i="3"/>
  <c r="E13" i="3"/>
  <c r="F13" i="3"/>
  <c r="G13" i="3"/>
  <c r="M13" i="3"/>
  <c r="U7" i="3"/>
  <c r="U8" i="3"/>
  <c r="U9" i="3"/>
  <c r="U10" i="3"/>
  <c r="U11" i="3"/>
  <c r="U12" i="3"/>
  <c r="U14" i="3"/>
  <c r="U15" i="3"/>
  <c r="U16" i="3"/>
  <c r="U17" i="3"/>
  <c r="U19" i="3"/>
  <c r="U20" i="3"/>
  <c r="U22" i="3"/>
  <c r="U23" i="3"/>
  <c r="U29" i="3"/>
  <c r="U30" i="3"/>
  <c r="U31" i="3"/>
  <c r="U32" i="3"/>
  <c r="U33" i="3"/>
  <c r="U34" i="3"/>
  <c r="U36" i="3"/>
  <c r="U38" i="3"/>
  <c r="U40" i="3"/>
  <c r="U41" i="3"/>
  <c r="U42" i="3"/>
  <c r="U43" i="3"/>
  <c r="U44" i="3"/>
  <c r="U45" i="3"/>
  <c r="U46" i="3"/>
  <c r="U53" i="3"/>
  <c r="U6" i="3"/>
  <c r="Y7" i="3"/>
  <c r="Z7" i="3"/>
  <c r="Y8" i="3"/>
  <c r="Z8" i="3"/>
  <c r="Y9" i="3"/>
  <c r="Z9" i="3"/>
  <c r="Y10" i="3"/>
  <c r="Z10" i="3"/>
  <c r="Y11" i="3"/>
  <c r="Z11" i="3"/>
  <c r="Y12" i="3"/>
  <c r="Z12" i="3"/>
  <c r="Y14" i="3"/>
  <c r="Z14" i="3"/>
  <c r="Y15" i="3"/>
  <c r="Z15" i="3"/>
  <c r="Y16" i="3"/>
  <c r="Z16" i="3"/>
  <c r="Y17" i="3"/>
  <c r="Z17" i="3"/>
  <c r="Y19" i="3"/>
  <c r="Z19" i="3"/>
  <c r="Y20" i="3"/>
  <c r="Z20" i="3"/>
  <c r="Y22" i="3"/>
  <c r="Z22" i="3"/>
  <c r="Y23" i="3"/>
  <c r="Z23" i="3"/>
  <c r="Y29" i="3"/>
  <c r="Z29" i="3"/>
  <c r="Y30" i="3"/>
  <c r="Z30" i="3"/>
  <c r="Y31" i="3"/>
  <c r="Z31" i="3"/>
  <c r="Y32" i="3"/>
  <c r="Z32" i="3"/>
  <c r="Y33" i="3"/>
  <c r="Z33" i="3"/>
  <c r="Y34" i="3"/>
  <c r="Z34" i="3"/>
  <c r="Y36" i="3"/>
  <c r="Z36" i="3"/>
  <c r="Y38" i="3"/>
  <c r="Z38" i="3"/>
  <c r="Y40" i="3"/>
  <c r="Z40" i="3"/>
  <c r="Y41" i="3"/>
  <c r="Z41" i="3"/>
  <c r="Y42" i="3"/>
  <c r="Z42" i="3"/>
  <c r="Y43" i="3"/>
  <c r="Z43" i="3"/>
  <c r="Y44" i="3"/>
  <c r="Z44" i="3"/>
  <c r="Y45" i="3"/>
  <c r="Z45" i="3"/>
  <c r="Y46" i="3"/>
  <c r="Z46" i="3"/>
  <c r="Y53" i="3"/>
  <c r="Z53" i="3"/>
  <c r="Z6" i="3"/>
  <c r="Y6" i="3"/>
  <c r="M7" i="3"/>
  <c r="M8" i="3"/>
  <c r="M9" i="3"/>
  <c r="M10" i="3"/>
  <c r="M11" i="3"/>
  <c r="M12" i="3"/>
  <c r="M14" i="3"/>
  <c r="M15" i="3"/>
  <c r="M16" i="3"/>
  <c r="M17" i="3"/>
  <c r="M19" i="3"/>
  <c r="M20" i="3"/>
  <c r="M22" i="3"/>
  <c r="M23" i="3"/>
  <c r="M29" i="3"/>
  <c r="M30" i="3"/>
  <c r="M31" i="3"/>
  <c r="M32" i="3"/>
  <c r="M33" i="3"/>
  <c r="M34" i="3"/>
  <c r="M36" i="3"/>
  <c r="M38" i="3"/>
  <c r="M40" i="3"/>
  <c r="M41" i="3"/>
  <c r="M42" i="3"/>
  <c r="M43" i="3"/>
  <c r="M44" i="3"/>
  <c r="M45" i="3"/>
  <c r="M46" i="3"/>
  <c r="M51" i="3"/>
  <c r="M53" i="3"/>
  <c r="M60" i="3"/>
  <c r="M61" i="3"/>
  <c r="M62" i="3"/>
  <c r="M6" i="3"/>
  <c r="O64" i="3" l="1"/>
  <c r="P64" i="3" s="1"/>
  <c r="O59" i="3"/>
  <c r="P59" i="3" s="1"/>
  <c r="O55" i="3"/>
  <c r="P55" i="3" s="1"/>
  <c r="R59" i="3"/>
  <c r="O56" i="3"/>
  <c r="P56" i="3" s="1"/>
  <c r="K56" i="3"/>
  <c r="N56" i="3" s="1"/>
  <c r="O57" i="3"/>
  <c r="O52" i="3"/>
  <c r="K52" i="3"/>
  <c r="N52" i="3" s="1"/>
  <c r="K63" i="3"/>
  <c r="N63" i="3" s="1"/>
  <c r="O63" i="3"/>
  <c r="K64" i="3"/>
  <c r="N64" i="3" s="1"/>
  <c r="K54" i="3"/>
  <c r="N54" i="3" s="1"/>
  <c r="K57" i="3"/>
  <c r="N57" i="3" s="1"/>
  <c r="K55" i="3"/>
  <c r="N55" i="3" s="1"/>
  <c r="O58" i="3"/>
  <c r="K58" i="3"/>
  <c r="N58" i="3" s="1"/>
  <c r="O54" i="3"/>
  <c r="K59" i="3"/>
  <c r="N59" i="3" s="1"/>
  <c r="O49" i="3"/>
  <c r="K25" i="3"/>
  <c r="N25" i="3" s="1"/>
  <c r="O50" i="3"/>
  <c r="K50" i="3"/>
  <c r="N50" i="3" s="1"/>
  <c r="K49" i="3"/>
  <c r="N49" i="3" s="1"/>
  <c r="K48" i="3"/>
  <c r="N48" i="3" s="1"/>
  <c r="O48" i="3"/>
  <c r="O37" i="3"/>
  <c r="P37" i="3" s="1"/>
  <c r="O47" i="3"/>
  <c r="P47" i="3" s="1"/>
  <c r="K47" i="3"/>
  <c r="N47" i="3" s="1"/>
  <c r="O35" i="3"/>
  <c r="S35" i="3" s="1"/>
  <c r="K37" i="3"/>
  <c r="N37" i="3" s="1"/>
  <c r="K35" i="3"/>
  <c r="N35" i="3" s="1"/>
  <c r="O28" i="3"/>
  <c r="K28" i="3"/>
  <c r="N28" i="3" s="1"/>
  <c r="K27" i="3"/>
  <c r="N27" i="3" s="1"/>
  <c r="O27" i="3"/>
  <c r="S27" i="3" s="1"/>
  <c r="K13" i="3"/>
  <c r="N13" i="3" s="1"/>
  <c r="K21" i="3"/>
  <c r="N21" i="3" s="1"/>
  <c r="O21" i="3"/>
  <c r="P21" i="3" s="1"/>
  <c r="O13" i="3"/>
  <c r="P13" i="3" s="1"/>
  <c r="K18" i="3"/>
  <c r="N18" i="3" s="1"/>
  <c r="O18" i="3"/>
  <c r="P18" i="3" s="1"/>
  <c r="K39" i="3"/>
  <c r="N39" i="3" s="1"/>
  <c r="O39" i="3"/>
  <c r="P39" i="3" s="1"/>
  <c r="O25" i="3"/>
  <c r="O24" i="3"/>
  <c r="K26" i="3"/>
  <c r="N26" i="3" s="1"/>
  <c r="O26" i="3"/>
  <c r="K24" i="3"/>
  <c r="N24" i="3" s="1"/>
  <c r="R89" i="3"/>
  <c r="R90" i="3"/>
  <c r="L9" i="3" s="1"/>
  <c r="R91" i="3"/>
  <c r="L10" i="3" s="1"/>
  <c r="R92" i="3"/>
  <c r="L11" i="3" s="1"/>
  <c r="R93" i="3"/>
  <c r="L12" i="3" s="1"/>
  <c r="R94" i="3"/>
  <c r="L13" i="3" s="1"/>
  <c r="R13" i="3" s="1"/>
  <c r="R95" i="3"/>
  <c r="L14" i="3" s="1"/>
  <c r="R96" i="3"/>
  <c r="L15" i="3" s="1"/>
  <c r="R97" i="3"/>
  <c r="L16" i="3" s="1"/>
  <c r="R98" i="3"/>
  <c r="L17" i="3" s="1"/>
  <c r="R99" i="3"/>
  <c r="L18" i="3" s="1"/>
  <c r="R18" i="3" s="1"/>
  <c r="R100" i="3"/>
  <c r="L19" i="3" s="1"/>
  <c r="R101" i="3"/>
  <c r="L20" i="3" s="1"/>
  <c r="R102" i="3"/>
  <c r="L21" i="3" s="1"/>
  <c r="R21" i="3" s="1"/>
  <c r="R103" i="3"/>
  <c r="L22" i="3" s="1"/>
  <c r="R104" i="3"/>
  <c r="L23" i="3" s="1"/>
  <c r="R105" i="3"/>
  <c r="L24" i="3" s="1"/>
  <c r="R24" i="3" s="1"/>
  <c r="R106" i="3"/>
  <c r="L25" i="3" s="1"/>
  <c r="R25" i="3" s="1"/>
  <c r="R107" i="3"/>
  <c r="R108" i="3"/>
  <c r="L26" i="3" s="1"/>
  <c r="R26" i="3" s="1"/>
  <c r="R109" i="3"/>
  <c r="R110" i="3"/>
  <c r="L27" i="3" s="1"/>
  <c r="R27" i="3" s="1"/>
  <c r="R111" i="3"/>
  <c r="L28" i="3" s="1"/>
  <c r="R28" i="3" s="1"/>
  <c r="R112" i="3"/>
  <c r="R113" i="3"/>
  <c r="R114" i="3"/>
  <c r="L29" i="3" s="1"/>
  <c r="R115" i="3"/>
  <c r="R116" i="3"/>
  <c r="L30" i="3" s="1"/>
  <c r="R117" i="3"/>
  <c r="L31" i="3" s="1"/>
  <c r="R118" i="3"/>
  <c r="L32" i="3" s="1"/>
  <c r="R119" i="3"/>
  <c r="L33" i="3" s="1"/>
  <c r="R120" i="3"/>
  <c r="L34" i="3" s="1"/>
  <c r="R121" i="3"/>
  <c r="L35" i="3" s="1"/>
  <c r="R35" i="3" s="1"/>
  <c r="R122" i="3"/>
  <c r="L36" i="3" s="1"/>
  <c r="R123" i="3"/>
  <c r="L37" i="3" s="1"/>
  <c r="R37" i="3" s="1"/>
  <c r="R124" i="3"/>
  <c r="L38" i="3" s="1"/>
  <c r="R125" i="3"/>
  <c r="L39" i="3" s="1"/>
  <c r="R39" i="3" s="1"/>
  <c r="R126" i="3"/>
  <c r="L40" i="3" s="1"/>
  <c r="R127" i="3"/>
  <c r="R128" i="3"/>
  <c r="L41" i="3" s="1"/>
  <c r="R129" i="3"/>
  <c r="L42" i="3" s="1"/>
  <c r="R130" i="3"/>
  <c r="L43" i="3" s="1"/>
  <c r="R131" i="3"/>
  <c r="L44" i="3" s="1"/>
  <c r="R132" i="3"/>
  <c r="R133" i="3"/>
  <c r="L45" i="3" s="1"/>
  <c r="R134" i="3"/>
  <c r="R135" i="3"/>
  <c r="L46" i="3" s="1"/>
  <c r="R136" i="3"/>
  <c r="L47" i="3" s="1"/>
  <c r="R47" i="3" s="1"/>
  <c r="R137" i="3"/>
  <c r="R138" i="3"/>
  <c r="L48" i="3" s="1"/>
  <c r="R48" i="3" s="1"/>
  <c r="R139" i="3"/>
  <c r="L49" i="3" s="1"/>
  <c r="R49" i="3" s="1"/>
  <c r="R140" i="3"/>
  <c r="L50" i="3" s="1"/>
  <c r="R50" i="3" s="1"/>
  <c r="R141" i="3"/>
  <c r="L51" i="3" s="1"/>
  <c r="R142" i="3"/>
  <c r="L52" i="3" s="1"/>
  <c r="R52" i="3" s="1"/>
  <c r="R143" i="3"/>
  <c r="L53" i="3" s="1"/>
  <c r="R144" i="3"/>
  <c r="L54" i="3" s="1"/>
  <c r="R54" i="3" s="1"/>
  <c r="R145" i="3"/>
  <c r="R146" i="3"/>
  <c r="L55" i="3" s="1"/>
  <c r="R55" i="3" s="1"/>
  <c r="R147" i="3"/>
  <c r="L56" i="3" s="1"/>
  <c r="R56" i="3" s="1"/>
  <c r="R148" i="3"/>
  <c r="L57" i="3" s="1"/>
  <c r="R57" i="3" s="1"/>
  <c r="R149" i="3"/>
  <c r="L58" i="3" s="1"/>
  <c r="R58" i="3" s="1"/>
  <c r="R150" i="3"/>
  <c r="R151" i="3"/>
  <c r="R152" i="3"/>
  <c r="R153" i="3"/>
  <c r="L59" i="3" s="1"/>
  <c r="R154" i="3"/>
  <c r="L60" i="3" s="1"/>
  <c r="R155" i="3"/>
  <c r="L61" i="3" s="1"/>
  <c r="R156" i="3"/>
  <c r="L62" i="3" s="1"/>
  <c r="R157" i="3"/>
  <c r="R158" i="3"/>
  <c r="R159" i="3"/>
  <c r="L63" i="3" s="1"/>
  <c r="R63" i="3" s="1"/>
  <c r="R160" i="3"/>
  <c r="R161" i="3"/>
  <c r="R162" i="3"/>
  <c r="L64" i="3" s="1"/>
  <c r="R64" i="3" s="1"/>
  <c r="R85" i="3"/>
  <c r="L6" i="3" s="1"/>
  <c r="R86" i="3"/>
  <c r="L7" i="3" s="1"/>
  <c r="R87" i="3"/>
  <c r="R88" i="3"/>
  <c r="L8" i="3" s="1"/>
  <c r="G7" i="3"/>
  <c r="G8" i="3"/>
  <c r="G9" i="3"/>
  <c r="G10" i="3"/>
  <c r="G11" i="3"/>
  <c r="G12" i="3"/>
  <c r="G14" i="3"/>
  <c r="G15" i="3"/>
  <c r="G16" i="3"/>
  <c r="G17" i="3"/>
  <c r="G19" i="3"/>
  <c r="G20" i="3"/>
  <c r="G22" i="3"/>
  <c r="G23" i="3"/>
  <c r="G29" i="3"/>
  <c r="G30" i="3"/>
  <c r="G31" i="3"/>
  <c r="G32" i="3"/>
  <c r="G33" i="3"/>
  <c r="G34" i="3"/>
  <c r="G36" i="3"/>
  <c r="G38" i="3"/>
  <c r="G40" i="3"/>
  <c r="G41" i="3"/>
  <c r="G42" i="3"/>
  <c r="G43" i="3"/>
  <c r="G44" i="3"/>
  <c r="G45" i="3"/>
  <c r="G46" i="3"/>
  <c r="G51" i="3"/>
  <c r="G53" i="3"/>
  <c r="G60" i="3"/>
  <c r="G61" i="3"/>
  <c r="G62" i="3"/>
  <c r="G6" i="3"/>
  <c r="F7" i="3"/>
  <c r="F8" i="3"/>
  <c r="F9" i="3"/>
  <c r="F10" i="3"/>
  <c r="F11" i="3"/>
  <c r="F12" i="3"/>
  <c r="F14" i="3"/>
  <c r="F15" i="3"/>
  <c r="F16" i="3"/>
  <c r="F17" i="3"/>
  <c r="F19" i="3"/>
  <c r="F20" i="3"/>
  <c r="F22" i="3"/>
  <c r="F23" i="3"/>
  <c r="F29" i="3"/>
  <c r="F30" i="3"/>
  <c r="F31" i="3"/>
  <c r="F32" i="3"/>
  <c r="F33" i="3"/>
  <c r="F34" i="3"/>
  <c r="F36" i="3"/>
  <c r="F38" i="3"/>
  <c r="F40" i="3"/>
  <c r="F41" i="3"/>
  <c r="F42" i="3"/>
  <c r="F43" i="3"/>
  <c r="F44" i="3"/>
  <c r="F45" i="3"/>
  <c r="F46" i="3"/>
  <c r="F51" i="3"/>
  <c r="F53" i="3"/>
  <c r="F60" i="3"/>
  <c r="F61" i="3"/>
  <c r="F62" i="3"/>
  <c r="F6" i="3"/>
  <c r="E7" i="3"/>
  <c r="E8" i="3"/>
  <c r="E9" i="3"/>
  <c r="E10" i="3"/>
  <c r="E11" i="3"/>
  <c r="E12" i="3"/>
  <c r="E14" i="3"/>
  <c r="E15" i="3"/>
  <c r="E16" i="3"/>
  <c r="E17" i="3"/>
  <c r="E19" i="3"/>
  <c r="E20" i="3"/>
  <c r="E22" i="3"/>
  <c r="E23" i="3"/>
  <c r="E29" i="3"/>
  <c r="E30" i="3"/>
  <c r="E31" i="3"/>
  <c r="E32" i="3"/>
  <c r="E33" i="3"/>
  <c r="E34" i="3"/>
  <c r="E36" i="3"/>
  <c r="E38" i="3"/>
  <c r="E40" i="3"/>
  <c r="E41" i="3"/>
  <c r="E42" i="3"/>
  <c r="E43" i="3"/>
  <c r="E44" i="3"/>
  <c r="E45" i="3"/>
  <c r="E46" i="3"/>
  <c r="E51" i="3"/>
  <c r="E53" i="3"/>
  <c r="E60" i="3"/>
  <c r="E61" i="3"/>
  <c r="E62" i="3"/>
  <c r="E6" i="3"/>
  <c r="D7" i="3"/>
  <c r="D8" i="3"/>
  <c r="D9" i="3"/>
  <c r="D10" i="3"/>
  <c r="D11" i="3"/>
  <c r="D12" i="3"/>
  <c r="D14" i="3"/>
  <c r="D15" i="3"/>
  <c r="D16" i="3"/>
  <c r="D17" i="3"/>
  <c r="D19" i="3"/>
  <c r="D20" i="3"/>
  <c r="D22" i="3"/>
  <c r="D23" i="3"/>
  <c r="D29" i="3"/>
  <c r="D30" i="3"/>
  <c r="D31" i="3"/>
  <c r="D32" i="3"/>
  <c r="D33" i="3"/>
  <c r="D34" i="3"/>
  <c r="D36" i="3"/>
  <c r="D38" i="3"/>
  <c r="D40" i="3"/>
  <c r="D41" i="3"/>
  <c r="D42" i="3"/>
  <c r="D43" i="3"/>
  <c r="D44" i="3"/>
  <c r="D45" i="3"/>
  <c r="D46" i="3"/>
  <c r="D51" i="3"/>
  <c r="D53" i="3"/>
  <c r="D60" i="3"/>
  <c r="D61" i="3"/>
  <c r="D62" i="3"/>
  <c r="D6" i="3"/>
  <c r="S56" i="3" l="1"/>
  <c r="S59" i="3"/>
  <c r="Q55" i="3"/>
  <c r="S64" i="3"/>
  <c r="Q59" i="3"/>
  <c r="P48" i="3"/>
  <c r="Q48" i="3" s="1"/>
  <c r="S48" i="3"/>
  <c r="P52" i="3"/>
  <c r="Q52" i="3" s="1"/>
  <c r="S52" i="3"/>
  <c r="P50" i="3"/>
  <c r="Q50" i="3" s="1"/>
  <c r="S50" i="3"/>
  <c r="P49" i="3"/>
  <c r="Q49" i="3" s="1"/>
  <c r="S49" i="3"/>
  <c r="S55" i="3"/>
  <c r="P63" i="3"/>
  <c r="Q63" i="3" s="1"/>
  <c r="S63" i="3"/>
  <c r="P57" i="3"/>
  <c r="Q57" i="3" s="1"/>
  <c r="S57" i="3"/>
  <c r="Q64" i="3"/>
  <c r="P54" i="3"/>
  <c r="Q54" i="3" s="1"/>
  <c r="S54" i="3"/>
  <c r="P58" i="3"/>
  <c r="Q58" i="3" s="1"/>
  <c r="S58" i="3"/>
  <c r="Q56" i="3"/>
  <c r="P35" i="3"/>
  <c r="Q35" i="3" s="1"/>
  <c r="X35" i="3" s="1"/>
  <c r="AB35" i="3" s="1"/>
  <c r="Q37" i="3"/>
  <c r="X37" i="3" s="1"/>
  <c r="AB37" i="3" s="1"/>
  <c r="Q47" i="3"/>
  <c r="S28" i="3"/>
  <c r="P28" i="3"/>
  <c r="Q28" i="3" s="1"/>
  <c r="P27" i="3"/>
  <c r="Q27" i="3" s="1"/>
  <c r="X27" i="3" s="1"/>
  <c r="AB27" i="3" s="1"/>
  <c r="Q21" i="3"/>
  <c r="X21" i="3" s="1"/>
  <c r="AB21" i="3" s="1"/>
  <c r="Q13" i="3"/>
  <c r="X13" i="3" s="1"/>
  <c r="AB13" i="3" s="1"/>
  <c r="Q18" i="3"/>
  <c r="X18" i="3" s="1"/>
  <c r="AB18" i="3" s="1"/>
  <c r="P24" i="3"/>
  <c r="Q24" i="3" s="1"/>
  <c r="S24" i="3"/>
  <c r="P25" i="3"/>
  <c r="Q25" i="3" s="1"/>
  <c r="S25" i="3"/>
  <c r="Q39" i="3"/>
  <c r="X39" i="3" s="1"/>
  <c r="AB39" i="3" s="1"/>
  <c r="P26" i="3"/>
  <c r="Q26" i="3" s="1"/>
  <c r="S26" i="3"/>
  <c r="R7" i="3"/>
  <c r="R8" i="3"/>
  <c r="R11" i="3"/>
  <c r="R16" i="3"/>
  <c r="R17" i="3"/>
  <c r="R19" i="3"/>
  <c r="R22" i="3"/>
  <c r="R29" i="3"/>
  <c r="R30" i="3"/>
  <c r="R36" i="3"/>
  <c r="R51" i="3"/>
  <c r="R53" i="3"/>
  <c r="R60" i="3"/>
  <c r="R61" i="3"/>
  <c r="R62" i="3"/>
  <c r="U14" i="2"/>
  <c r="T22" i="2"/>
  <c r="U22" i="2"/>
  <c r="U34" i="2"/>
  <c r="U42" i="2"/>
  <c r="U54" i="2"/>
  <c r="U62" i="2"/>
  <c r="U74" i="2"/>
  <c r="U82" i="2"/>
  <c r="L7" i="2"/>
  <c r="M7" i="2"/>
  <c r="N7" i="2" s="1"/>
  <c r="O7" i="2" s="1"/>
  <c r="U7" i="2" s="1"/>
  <c r="P7" i="2"/>
  <c r="M8" i="2"/>
  <c r="N8" i="2"/>
  <c r="P8" i="2"/>
  <c r="M9" i="2"/>
  <c r="N9" i="2"/>
  <c r="P9" i="2"/>
  <c r="L10" i="2"/>
  <c r="M10" i="2"/>
  <c r="N10" i="2"/>
  <c r="O10" i="2"/>
  <c r="U10" i="2" s="1"/>
  <c r="P10" i="2"/>
  <c r="L11" i="2"/>
  <c r="M11" i="2"/>
  <c r="N11" i="2"/>
  <c r="O11" i="2"/>
  <c r="U11" i="2" s="1"/>
  <c r="P11" i="2"/>
  <c r="M12" i="2"/>
  <c r="N12" i="2"/>
  <c r="O12" i="2" s="1"/>
  <c r="P12" i="2"/>
  <c r="M13" i="2"/>
  <c r="N13" i="2"/>
  <c r="P13" i="2"/>
  <c r="L14" i="2"/>
  <c r="M14" i="2"/>
  <c r="N14" i="2"/>
  <c r="O14" i="2"/>
  <c r="P14" i="2"/>
  <c r="T14" i="2" s="1"/>
  <c r="L15" i="2"/>
  <c r="M15" i="2"/>
  <c r="N15" i="2"/>
  <c r="O15" i="2"/>
  <c r="U15" i="2" s="1"/>
  <c r="P15" i="2"/>
  <c r="M16" i="2"/>
  <c r="N16" i="2"/>
  <c r="P16" i="2"/>
  <c r="M17" i="2"/>
  <c r="N17" i="2"/>
  <c r="P17" i="2"/>
  <c r="M18" i="2"/>
  <c r="N18" i="2"/>
  <c r="P18" i="2"/>
  <c r="L19" i="2"/>
  <c r="M19" i="2"/>
  <c r="N19" i="2"/>
  <c r="O19" i="2"/>
  <c r="T19" i="2" s="1"/>
  <c r="P19" i="2"/>
  <c r="M20" i="2"/>
  <c r="N20" i="2"/>
  <c r="O20" i="2" s="1"/>
  <c r="U20" i="2" s="1"/>
  <c r="P20" i="2"/>
  <c r="M21" i="2"/>
  <c r="N21" i="2"/>
  <c r="P21" i="2"/>
  <c r="L22" i="2"/>
  <c r="M22" i="2"/>
  <c r="N22" i="2"/>
  <c r="O22" i="2" s="1"/>
  <c r="P22" i="2"/>
  <c r="L23" i="2"/>
  <c r="M23" i="2"/>
  <c r="N23" i="2" s="1"/>
  <c r="O23" i="2" s="1"/>
  <c r="U23" i="2" s="1"/>
  <c r="P23" i="2"/>
  <c r="T23" i="2" s="1"/>
  <c r="M24" i="2"/>
  <c r="N24" i="2"/>
  <c r="P24" i="2"/>
  <c r="M25" i="2"/>
  <c r="N25" i="2"/>
  <c r="P25" i="2"/>
  <c r="L26" i="2"/>
  <c r="M26" i="2"/>
  <c r="N26" i="2"/>
  <c r="O26" i="2"/>
  <c r="U26" i="2" s="1"/>
  <c r="P26" i="2"/>
  <c r="L27" i="2"/>
  <c r="M27" i="2"/>
  <c r="N27" i="2" s="1"/>
  <c r="O27" i="2" s="1"/>
  <c r="U27" i="2" s="1"/>
  <c r="P27" i="2"/>
  <c r="M28" i="2"/>
  <c r="N28" i="2"/>
  <c r="P28" i="2"/>
  <c r="M29" i="2"/>
  <c r="N29" i="2"/>
  <c r="P29" i="2"/>
  <c r="L30" i="2"/>
  <c r="M30" i="2"/>
  <c r="N30" i="2"/>
  <c r="O30" i="2"/>
  <c r="U30" i="2" s="1"/>
  <c r="P30" i="2"/>
  <c r="L31" i="2"/>
  <c r="M31" i="2"/>
  <c r="N31" i="2" s="1"/>
  <c r="O31" i="2" s="1"/>
  <c r="U31" i="2" s="1"/>
  <c r="P31" i="2"/>
  <c r="M32" i="2"/>
  <c r="N32" i="2"/>
  <c r="P32" i="2"/>
  <c r="M33" i="2"/>
  <c r="N33" i="2"/>
  <c r="P33" i="2"/>
  <c r="L34" i="2"/>
  <c r="M34" i="2"/>
  <c r="N34" i="2"/>
  <c r="O34" i="2"/>
  <c r="P34" i="2"/>
  <c r="T34" i="2" s="1"/>
  <c r="L35" i="2"/>
  <c r="M35" i="2"/>
  <c r="N35" i="2" s="1"/>
  <c r="O35" i="2" s="1"/>
  <c r="U35" i="2" s="1"/>
  <c r="P35" i="2"/>
  <c r="M36" i="2"/>
  <c r="N36" i="2"/>
  <c r="P36" i="2"/>
  <c r="M37" i="2"/>
  <c r="N37" i="2"/>
  <c r="P37" i="2"/>
  <c r="M38" i="2"/>
  <c r="N38" i="2"/>
  <c r="P38" i="2"/>
  <c r="L39" i="2"/>
  <c r="M39" i="2"/>
  <c r="N39" i="2" s="1"/>
  <c r="O39" i="2" s="1"/>
  <c r="U39" i="2" s="1"/>
  <c r="P39" i="2"/>
  <c r="M40" i="2"/>
  <c r="N40" i="2"/>
  <c r="P40" i="2"/>
  <c r="M41" i="2"/>
  <c r="N41" i="2"/>
  <c r="P41" i="2"/>
  <c r="L42" i="2"/>
  <c r="M42" i="2"/>
  <c r="N42" i="2"/>
  <c r="O42" i="2"/>
  <c r="P42" i="2"/>
  <c r="L43" i="2"/>
  <c r="M43" i="2"/>
  <c r="N43" i="2" s="1"/>
  <c r="O43" i="2" s="1"/>
  <c r="U43" i="2" s="1"/>
  <c r="P43" i="2"/>
  <c r="M44" i="2"/>
  <c r="N44" i="2"/>
  <c r="P44" i="2"/>
  <c r="M45" i="2"/>
  <c r="N45" i="2"/>
  <c r="P45" i="2"/>
  <c r="L46" i="2"/>
  <c r="M46" i="2"/>
  <c r="N46" i="2"/>
  <c r="O46" i="2"/>
  <c r="U46" i="2" s="1"/>
  <c r="P46" i="2"/>
  <c r="L47" i="2"/>
  <c r="M47" i="2"/>
  <c r="N47" i="2" s="1"/>
  <c r="O47" i="2" s="1"/>
  <c r="U47" i="2" s="1"/>
  <c r="P47" i="2"/>
  <c r="M48" i="2"/>
  <c r="N48" i="2"/>
  <c r="P48" i="2"/>
  <c r="M49" i="2"/>
  <c r="N49" i="2"/>
  <c r="P49" i="2"/>
  <c r="L50" i="2"/>
  <c r="M50" i="2"/>
  <c r="N50" i="2"/>
  <c r="O50" i="2"/>
  <c r="U50" i="2" s="1"/>
  <c r="P50" i="2"/>
  <c r="L51" i="2"/>
  <c r="M51" i="2"/>
  <c r="N51" i="2" s="1"/>
  <c r="O51" i="2" s="1"/>
  <c r="U51" i="2" s="1"/>
  <c r="P51" i="2"/>
  <c r="M52" i="2"/>
  <c r="N52" i="2"/>
  <c r="P52" i="2"/>
  <c r="M53" i="2"/>
  <c r="N53" i="2"/>
  <c r="P53" i="2"/>
  <c r="L54" i="2"/>
  <c r="M54" i="2"/>
  <c r="N54" i="2"/>
  <c r="O54" i="2"/>
  <c r="P54" i="2"/>
  <c r="T54" i="2" s="1"/>
  <c r="L55" i="2"/>
  <c r="M55" i="2"/>
  <c r="N55" i="2" s="1"/>
  <c r="O55" i="2" s="1"/>
  <c r="U55" i="2" s="1"/>
  <c r="P55" i="2"/>
  <c r="M56" i="2"/>
  <c r="N56" i="2"/>
  <c r="P56" i="2"/>
  <c r="M57" i="2"/>
  <c r="N57" i="2"/>
  <c r="P57" i="2"/>
  <c r="M58" i="2"/>
  <c r="N58" i="2"/>
  <c r="P58" i="2"/>
  <c r="L59" i="2"/>
  <c r="M59" i="2"/>
  <c r="N59" i="2" s="1"/>
  <c r="O59" i="2" s="1"/>
  <c r="U59" i="2" s="1"/>
  <c r="P59" i="2"/>
  <c r="M60" i="2"/>
  <c r="N60" i="2"/>
  <c r="P60" i="2"/>
  <c r="M61" i="2"/>
  <c r="N61" i="2"/>
  <c r="P61" i="2"/>
  <c r="L62" i="2"/>
  <c r="M62" i="2"/>
  <c r="N62" i="2"/>
  <c r="O62" i="2"/>
  <c r="P62" i="2"/>
  <c r="L63" i="2"/>
  <c r="M63" i="2"/>
  <c r="N63" i="2" s="1"/>
  <c r="O63" i="2" s="1"/>
  <c r="U63" i="2" s="1"/>
  <c r="P63" i="2"/>
  <c r="T63" i="2" s="1"/>
  <c r="M64" i="2"/>
  <c r="N64" i="2"/>
  <c r="P64" i="2"/>
  <c r="M65" i="2"/>
  <c r="N65" i="2"/>
  <c r="P65" i="2"/>
  <c r="L66" i="2"/>
  <c r="M66" i="2"/>
  <c r="N66" i="2"/>
  <c r="O66" i="2"/>
  <c r="U66" i="2" s="1"/>
  <c r="P66" i="2"/>
  <c r="L67" i="2"/>
  <c r="M67" i="2"/>
  <c r="N67" i="2" s="1"/>
  <c r="O67" i="2" s="1"/>
  <c r="U67" i="2" s="1"/>
  <c r="P67" i="2"/>
  <c r="M68" i="2"/>
  <c r="N68" i="2"/>
  <c r="P68" i="2"/>
  <c r="M69" i="2"/>
  <c r="N69" i="2"/>
  <c r="P69" i="2"/>
  <c r="L70" i="2"/>
  <c r="M70" i="2"/>
  <c r="N70" i="2"/>
  <c r="O70" i="2"/>
  <c r="U70" i="2" s="1"/>
  <c r="P70" i="2"/>
  <c r="T70" i="2" s="1"/>
  <c r="L71" i="2"/>
  <c r="M71" i="2"/>
  <c r="N71" i="2" s="1"/>
  <c r="O71" i="2" s="1"/>
  <c r="U71" i="2" s="1"/>
  <c r="P71" i="2"/>
  <c r="T71" i="2" s="1"/>
  <c r="M72" i="2"/>
  <c r="N72" i="2"/>
  <c r="P72" i="2"/>
  <c r="M73" i="2"/>
  <c r="N73" i="2"/>
  <c r="P73" i="2"/>
  <c r="L74" i="2"/>
  <c r="M74" i="2"/>
  <c r="N74" i="2"/>
  <c r="O74" i="2"/>
  <c r="P74" i="2"/>
  <c r="T74" i="2" s="1"/>
  <c r="L75" i="2"/>
  <c r="M75" i="2"/>
  <c r="N75" i="2" s="1"/>
  <c r="O75" i="2" s="1"/>
  <c r="U75" i="2" s="1"/>
  <c r="P75" i="2"/>
  <c r="M76" i="2"/>
  <c r="N76" i="2"/>
  <c r="P76" i="2"/>
  <c r="M77" i="2"/>
  <c r="N77" i="2"/>
  <c r="P77" i="2"/>
  <c r="M78" i="2"/>
  <c r="N78" i="2"/>
  <c r="P78" i="2"/>
  <c r="L79" i="2"/>
  <c r="M79" i="2"/>
  <c r="N79" i="2" s="1"/>
  <c r="O79" i="2" s="1"/>
  <c r="U79" i="2" s="1"/>
  <c r="P79" i="2"/>
  <c r="M80" i="2"/>
  <c r="N80" i="2"/>
  <c r="P80" i="2"/>
  <c r="M81" i="2"/>
  <c r="N81" i="2"/>
  <c r="P81" i="2"/>
  <c r="L82" i="2"/>
  <c r="M82" i="2"/>
  <c r="N82" i="2"/>
  <c r="O82" i="2"/>
  <c r="P82" i="2"/>
  <c r="L83" i="2"/>
  <c r="M83" i="2"/>
  <c r="N83" i="2" s="1"/>
  <c r="O83" i="2" s="1"/>
  <c r="U83" i="2" s="1"/>
  <c r="P83" i="2"/>
  <c r="M6" i="2"/>
  <c r="N6" i="2" s="1"/>
  <c r="I7" i="2"/>
  <c r="I8" i="2"/>
  <c r="L8" i="2" s="1"/>
  <c r="I9" i="2"/>
  <c r="L9" i="2" s="1"/>
  <c r="O9" i="2" s="1"/>
  <c r="U9" i="2" s="1"/>
  <c r="I10" i="2"/>
  <c r="I11" i="2"/>
  <c r="I12" i="2"/>
  <c r="L12" i="2" s="1"/>
  <c r="I13" i="2"/>
  <c r="L13" i="2" s="1"/>
  <c r="O13" i="2" s="1"/>
  <c r="I14" i="2"/>
  <c r="I15" i="2"/>
  <c r="I16" i="2"/>
  <c r="L16" i="2" s="1"/>
  <c r="I17" i="2"/>
  <c r="L17" i="2" s="1"/>
  <c r="O17" i="2" s="1"/>
  <c r="U17" i="2" s="1"/>
  <c r="I18" i="2"/>
  <c r="L18" i="2" s="1"/>
  <c r="O18" i="2" s="1"/>
  <c r="U18" i="2" s="1"/>
  <c r="I19" i="2"/>
  <c r="I20" i="2"/>
  <c r="L20" i="2" s="1"/>
  <c r="I21" i="2"/>
  <c r="L21" i="2" s="1"/>
  <c r="O21" i="2" s="1"/>
  <c r="U21" i="2" s="1"/>
  <c r="I22" i="2"/>
  <c r="I23" i="2"/>
  <c r="I24" i="2"/>
  <c r="L24" i="2" s="1"/>
  <c r="O24" i="2" s="1"/>
  <c r="I25" i="2"/>
  <c r="L25" i="2" s="1"/>
  <c r="O25" i="2" s="1"/>
  <c r="U25" i="2" s="1"/>
  <c r="I26" i="2"/>
  <c r="I27" i="2"/>
  <c r="I28" i="2"/>
  <c r="L28" i="2" s="1"/>
  <c r="O28" i="2" s="1"/>
  <c r="U28" i="2" s="1"/>
  <c r="I29" i="2"/>
  <c r="L29" i="2" s="1"/>
  <c r="O29" i="2" s="1"/>
  <c r="U29" i="2" s="1"/>
  <c r="I30" i="2"/>
  <c r="I31" i="2"/>
  <c r="I32" i="2"/>
  <c r="L32" i="2" s="1"/>
  <c r="O32" i="2" s="1"/>
  <c r="I33" i="2"/>
  <c r="L33" i="2" s="1"/>
  <c r="O33" i="2" s="1"/>
  <c r="I34" i="2"/>
  <c r="I35" i="2"/>
  <c r="I36" i="2"/>
  <c r="L36" i="2" s="1"/>
  <c r="O36" i="2" s="1"/>
  <c r="I37" i="2"/>
  <c r="L37" i="2" s="1"/>
  <c r="O37" i="2" s="1"/>
  <c r="U37" i="2" s="1"/>
  <c r="I38" i="2"/>
  <c r="L38" i="2" s="1"/>
  <c r="O38" i="2" s="1"/>
  <c r="U38" i="2" s="1"/>
  <c r="I39" i="2"/>
  <c r="I40" i="2"/>
  <c r="L40" i="2" s="1"/>
  <c r="O40" i="2" s="1"/>
  <c r="I41" i="2"/>
  <c r="L41" i="2" s="1"/>
  <c r="O41" i="2" s="1"/>
  <c r="I42" i="2"/>
  <c r="I43" i="2"/>
  <c r="I44" i="2"/>
  <c r="L44" i="2" s="1"/>
  <c r="O44" i="2" s="1"/>
  <c r="I45" i="2"/>
  <c r="L45" i="2" s="1"/>
  <c r="O45" i="2" s="1"/>
  <c r="U45" i="2" s="1"/>
  <c r="I46" i="2"/>
  <c r="I47" i="2"/>
  <c r="I48" i="2"/>
  <c r="L48" i="2" s="1"/>
  <c r="O48" i="2" s="1"/>
  <c r="U48" i="2" s="1"/>
  <c r="I49" i="2"/>
  <c r="L49" i="2" s="1"/>
  <c r="O49" i="2" s="1"/>
  <c r="U49" i="2" s="1"/>
  <c r="I50" i="2"/>
  <c r="I51" i="2"/>
  <c r="I52" i="2"/>
  <c r="L52" i="2" s="1"/>
  <c r="O52" i="2" s="1"/>
  <c r="U52" i="2" s="1"/>
  <c r="I53" i="2"/>
  <c r="L53" i="2" s="1"/>
  <c r="O53" i="2" s="1"/>
  <c r="I54" i="2"/>
  <c r="I55" i="2"/>
  <c r="I56" i="2"/>
  <c r="L56" i="2" s="1"/>
  <c r="O56" i="2" s="1"/>
  <c r="U56" i="2" s="1"/>
  <c r="I57" i="2"/>
  <c r="L57" i="2" s="1"/>
  <c r="O57" i="2" s="1"/>
  <c r="U57" i="2" s="1"/>
  <c r="I58" i="2"/>
  <c r="L58" i="2" s="1"/>
  <c r="O58" i="2" s="1"/>
  <c r="U58" i="2" s="1"/>
  <c r="I59" i="2"/>
  <c r="I60" i="2"/>
  <c r="L60" i="2" s="1"/>
  <c r="O60" i="2" s="1"/>
  <c r="U60" i="2" s="1"/>
  <c r="I61" i="2"/>
  <c r="L61" i="2" s="1"/>
  <c r="O61" i="2" s="1"/>
  <c r="U61" i="2" s="1"/>
  <c r="I62" i="2"/>
  <c r="I63" i="2"/>
  <c r="I64" i="2"/>
  <c r="L64" i="2" s="1"/>
  <c r="O64" i="2" s="1"/>
  <c r="I65" i="2"/>
  <c r="L65" i="2" s="1"/>
  <c r="O65" i="2" s="1"/>
  <c r="U65" i="2" s="1"/>
  <c r="I66" i="2"/>
  <c r="I67" i="2"/>
  <c r="I68" i="2"/>
  <c r="L68" i="2" s="1"/>
  <c r="O68" i="2" s="1"/>
  <c r="U68" i="2" s="1"/>
  <c r="I69" i="2"/>
  <c r="L69" i="2" s="1"/>
  <c r="O69" i="2" s="1"/>
  <c r="U69" i="2" s="1"/>
  <c r="I70" i="2"/>
  <c r="I71" i="2"/>
  <c r="I72" i="2"/>
  <c r="L72" i="2" s="1"/>
  <c r="O72" i="2" s="1"/>
  <c r="I73" i="2"/>
  <c r="L73" i="2" s="1"/>
  <c r="O73" i="2" s="1"/>
  <c r="I74" i="2"/>
  <c r="I75" i="2"/>
  <c r="I76" i="2"/>
  <c r="L76" i="2" s="1"/>
  <c r="O76" i="2" s="1"/>
  <c r="U76" i="2" s="1"/>
  <c r="I77" i="2"/>
  <c r="L77" i="2" s="1"/>
  <c r="O77" i="2" s="1"/>
  <c r="U77" i="2" s="1"/>
  <c r="I78" i="2"/>
  <c r="L78" i="2" s="1"/>
  <c r="O78" i="2" s="1"/>
  <c r="U78" i="2" s="1"/>
  <c r="I79" i="2"/>
  <c r="I80" i="2"/>
  <c r="L80" i="2" s="1"/>
  <c r="O80" i="2" s="1"/>
  <c r="U80" i="2" s="1"/>
  <c r="I81" i="2"/>
  <c r="L81" i="2" s="1"/>
  <c r="O81" i="2" s="1"/>
  <c r="U81" i="2" s="1"/>
  <c r="I82" i="2"/>
  <c r="I83" i="2"/>
  <c r="I6" i="2"/>
  <c r="L6" i="2" s="1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T80" i="2" s="1"/>
  <c r="R81" i="2"/>
  <c r="R82" i="2"/>
  <c r="T82" i="2" s="1"/>
  <c r="R83" i="2"/>
  <c r="R60" i="2"/>
  <c r="T60" i="2" s="1"/>
  <c r="R61" i="2"/>
  <c r="T61" i="2" s="1"/>
  <c r="R62" i="2"/>
  <c r="T62" i="2" s="1"/>
  <c r="R63" i="2"/>
  <c r="R64" i="2"/>
  <c r="R65" i="2"/>
  <c r="T65" i="2" s="1"/>
  <c r="R66" i="2"/>
  <c r="T66" i="2" s="1"/>
  <c r="R53" i="2"/>
  <c r="R54" i="2"/>
  <c r="R55" i="2"/>
  <c r="T55" i="2" s="1"/>
  <c r="R56" i="2"/>
  <c r="R57" i="2"/>
  <c r="R58" i="2"/>
  <c r="R59" i="2"/>
  <c r="R47" i="2"/>
  <c r="R48" i="2"/>
  <c r="R49" i="2"/>
  <c r="R50" i="2"/>
  <c r="T50" i="2" s="1"/>
  <c r="R51" i="2"/>
  <c r="R52" i="2"/>
  <c r="T52" i="2" s="1"/>
  <c r="R41" i="2"/>
  <c r="R42" i="2"/>
  <c r="T42" i="2" s="1"/>
  <c r="R43" i="2"/>
  <c r="R44" i="2"/>
  <c r="R45" i="2"/>
  <c r="T45" i="2" s="1"/>
  <c r="R46" i="2"/>
  <c r="T46" i="2" s="1"/>
  <c r="R39" i="2"/>
  <c r="T39" i="2" s="1"/>
  <c r="R40" i="2"/>
  <c r="R36" i="2"/>
  <c r="R37" i="2"/>
  <c r="T37" i="2" s="1"/>
  <c r="R38" i="2"/>
  <c r="R34" i="2"/>
  <c r="R35" i="2"/>
  <c r="R32" i="2"/>
  <c r="R33" i="2"/>
  <c r="R31" i="2"/>
  <c r="R26" i="2"/>
  <c r="T26" i="2" s="1"/>
  <c r="R27" i="2"/>
  <c r="T27" i="2" s="1"/>
  <c r="R28" i="2"/>
  <c r="R29" i="2"/>
  <c r="R30" i="2"/>
  <c r="T30" i="2" s="1"/>
  <c r="R20" i="2"/>
  <c r="R21" i="2"/>
  <c r="T21" i="2" s="1"/>
  <c r="R22" i="2"/>
  <c r="R23" i="2"/>
  <c r="R24" i="2"/>
  <c r="R25" i="2"/>
  <c r="T25" i="2" s="1"/>
  <c r="R17" i="2"/>
  <c r="T17" i="2" s="1"/>
  <c r="R18" i="2"/>
  <c r="T18" i="2" s="1"/>
  <c r="R19" i="2"/>
  <c r="R14" i="2"/>
  <c r="R15" i="2"/>
  <c r="T15" i="2" s="1"/>
  <c r="R16" i="2"/>
  <c r="R11" i="2"/>
  <c r="R12" i="2"/>
  <c r="R13" i="2"/>
  <c r="R10" i="2"/>
  <c r="T10" i="2" s="1"/>
  <c r="R8" i="2"/>
  <c r="R9" i="2"/>
  <c r="R7" i="2"/>
  <c r="T7" i="2" s="1"/>
  <c r="R6" i="2"/>
  <c r="V6" i="2"/>
  <c r="P6" i="2"/>
  <c r="X55" i="3" l="1"/>
  <c r="AB55" i="3" s="1"/>
  <c r="X59" i="3"/>
  <c r="AB59" i="3" s="1"/>
  <c r="W59" i="3"/>
  <c r="AA59" i="3" s="1"/>
  <c r="W25" i="3"/>
  <c r="AA25" i="3" s="1"/>
  <c r="W55" i="3"/>
  <c r="AA55" i="3" s="1"/>
  <c r="X49" i="3"/>
  <c r="AB49" i="3" s="1"/>
  <c r="W49" i="3"/>
  <c r="AA49" i="3" s="1"/>
  <c r="X50" i="3"/>
  <c r="AB50" i="3" s="1"/>
  <c r="W52" i="3"/>
  <c r="AA52" i="3" s="1"/>
  <c r="X52" i="3"/>
  <c r="AB52" i="3" s="1"/>
  <c r="X48" i="3"/>
  <c r="AB48" i="3" s="1"/>
  <c r="W48" i="3"/>
  <c r="AA48" i="3" s="1"/>
  <c r="W50" i="3"/>
  <c r="AA50" i="3" s="1"/>
  <c r="X63" i="3"/>
  <c r="AB63" i="3" s="1"/>
  <c r="W63" i="3"/>
  <c r="AA63" i="3" s="1"/>
  <c r="X56" i="3"/>
  <c r="AB56" i="3" s="1"/>
  <c r="W56" i="3"/>
  <c r="AA56" i="3" s="1"/>
  <c r="W58" i="3"/>
  <c r="AA58" i="3" s="1"/>
  <c r="X58" i="3"/>
  <c r="AB58" i="3" s="1"/>
  <c r="X54" i="3"/>
  <c r="AB54" i="3" s="1"/>
  <c r="W54" i="3"/>
  <c r="AA54" i="3" s="1"/>
  <c r="W64" i="3"/>
  <c r="AA64" i="3" s="1"/>
  <c r="X64" i="3"/>
  <c r="AB64" i="3" s="1"/>
  <c r="X57" i="3"/>
  <c r="AB57" i="3" s="1"/>
  <c r="W57" i="3"/>
  <c r="AA57" i="3" s="1"/>
  <c r="W13" i="3"/>
  <c r="AA13" i="3" s="1"/>
  <c r="W18" i="3"/>
  <c r="AA18" i="3" s="1"/>
  <c r="W37" i="3"/>
  <c r="AA37" i="3" s="1"/>
  <c r="X47" i="3"/>
  <c r="AB47" i="3" s="1"/>
  <c r="W47" i="3"/>
  <c r="AA47" i="3" s="1"/>
  <c r="W35" i="3"/>
  <c r="AA35" i="3" s="1"/>
  <c r="W21" i="3"/>
  <c r="AA21" i="3" s="1"/>
  <c r="X28" i="3"/>
  <c r="AB28" i="3" s="1"/>
  <c r="W28" i="3"/>
  <c r="AA28" i="3" s="1"/>
  <c r="W27" i="3"/>
  <c r="AA27" i="3" s="1"/>
  <c r="X24" i="3"/>
  <c r="AB24" i="3" s="1"/>
  <c r="W39" i="3"/>
  <c r="AA39" i="3" s="1"/>
  <c r="W24" i="3"/>
  <c r="AA24" i="3" s="1"/>
  <c r="X25" i="3"/>
  <c r="AB25" i="3" s="1"/>
  <c r="W26" i="3"/>
  <c r="AA26" i="3" s="1"/>
  <c r="X26" i="3"/>
  <c r="AB26" i="3" s="1"/>
  <c r="O32" i="3"/>
  <c r="P32" i="3" s="1"/>
  <c r="R32" i="3"/>
  <c r="K23" i="3"/>
  <c r="N23" i="3" s="1"/>
  <c r="R23" i="3"/>
  <c r="K61" i="3"/>
  <c r="N61" i="3" s="1"/>
  <c r="O60" i="3"/>
  <c r="K20" i="3"/>
  <c r="N20" i="3" s="1"/>
  <c r="R20" i="3"/>
  <c r="O51" i="3"/>
  <c r="O31" i="3"/>
  <c r="P31" i="3" s="1"/>
  <c r="R31" i="3"/>
  <c r="O46" i="3"/>
  <c r="P46" i="3" s="1"/>
  <c r="R46" i="3"/>
  <c r="O45" i="3"/>
  <c r="P45" i="3" s="1"/>
  <c r="R45" i="3"/>
  <c r="O15" i="3"/>
  <c r="P15" i="3" s="1"/>
  <c r="R15" i="3"/>
  <c r="O6" i="3"/>
  <c r="P6" i="3" s="1"/>
  <c r="R6" i="3"/>
  <c r="O44" i="3"/>
  <c r="S44" i="3" s="1"/>
  <c r="R44" i="3"/>
  <c r="O43" i="3"/>
  <c r="P43" i="3" s="1"/>
  <c r="R43" i="3"/>
  <c r="K12" i="3"/>
  <c r="N12" i="3" s="1"/>
  <c r="R12" i="3"/>
  <c r="O42" i="3"/>
  <c r="P42" i="3" s="1"/>
  <c r="R42" i="3"/>
  <c r="O41" i="3"/>
  <c r="P41" i="3" s="1"/>
  <c r="R41" i="3"/>
  <c r="K10" i="3"/>
  <c r="N10" i="3" s="1"/>
  <c r="R10" i="3"/>
  <c r="O40" i="3"/>
  <c r="P40" i="3" s="1"/>
  <c r="R40" i="3"/>
  <c r="K9" i="3"/>
  <c r="N9" i="3" s="1"/>
  <c r="R9" i="3"/>
  <c r="K38" i="3"/>
  <c r="N38" i="3" s="1"/>
  <c r="R38" i="3"/>
  <c r="O33" i="3"/>
  <c r="S33" i="3" s="1"/>
  <c r="R33" i="3"/>
  <c r="K34" i="3"/>
  <c r="N34" i="3" s="1"/>
  <c r="R34" i="3"/>
  <c r="K14" i="3"/>
  <c r="N14" i="3" s="1"/>
  <c r="R14" i="3"/>
  <c r="T68" i="2"/>
  <c r="U44" i="2"/>
  <c r="T44" i="2"/>
  <c r="O8" i="2"/>
  <c r="U8" i="2" s="1"/>
  <c r="T20" i="2"/>
  <c r="T28" i="2"/>
  <c r="T43" i="2"/>
  <c r="U64" i="2"/>
  <c r="T64" i="2"/>
  <c r="T24" i="2"/>
  <c r="U24" i="2"/>
  <c r="T29" i="2"/>
  <c r="T83" i="2"/>
  <c r="T41" i="2"/>
  <c r="U41" i="2"/>
  <c r="T9" i="2"/>
  <c r="T51" i="2"/>
  <c r="U40" i="2"/>
  <c r="T40" i="2"/>
  <c r="U12" i="2"/>
  <c r="T12" i="2"/>
  <c r="T81" i="2"/>
  <c r="T36" i="2"/>
  <c r="U36" i="2"/>
  <c r="T59" i="2"/>
  <c r="T77" i="2"/>
  <c r="T49" i="2"/>
  <c r="T69" i="2"/>
  <c r="T47" i="2"/>
  <c r="T78" i="2"/>
  <c r="O16" i="2"/>
  <c r="U16" i="2" s="1"/>
  <c r="T16" i="2"/>
  <c r="T35" i="2"/>
  <c r="T58" i="2"/>
  <c r="T76" i="2"/>
  <c r="T67" i="2"/>
  <c r="T31" i="2"/>
  <c r="T48" i="2"/>
  <c r="T79" i="2"/>
  <c r="T57" i="2"/>
  <c r="T75" i="2"/>
  <c r="U73" i="2"/>
  <c r="T73" i="2"/>
  <c r="U53" i="2"/>
  <c r="T53" i="2"/>
  <c r="T33" i="2"/>
  <c r="U33" i="2"/>
  <c r="U13" i="2"/>
  <c r="T13" i="2"/>
  <c r="T38" i="2"/>
  <c r="T56" i="2"/>
  <c r="T72" i="2"/>
  <c r="U72" i="2"/>
  <c r="T32" i="2"/>
  <c r="U32" i="2"/>
  <c r="T11" i="2"/>
  <c r="U19" i="2"/>
  <c r="O38" i="3"/>
  <c r="P38" i="3" s="1"/>
  <c r="O12" i="3"/>
  <c r="P12" i="3" s="1"/>
  <c r="K40" i="3"/>
  <c r="N40" i="3" s="1"/>
  <c r="O34" i="3"/>
  <c r="O20" i="3"/>
  <c r="P20" i="3" s="1"/>
  <c r="O61" i="3"/>
  <c r="K62" i="3"/>
  <c r="N62" i="3" s="1"/>
  <c r="O10" i="3"/>
  <c r="P10" i="3" s="1"/>
  <c r="K16" i="3"/>
  <c r="N16" i="3" s="1"/>
  <c r="O16" i="3"/>
  <c r="P16" i="3" s="1"/>
  <c r="K15" i="3"/>
  <c r="N15" i="3" s="1"/>
  <c r="K22" i="3"/>
  <c r="N22" i="3" s="1"/>
  <c r="O22" i="3"/>
  <c r="P22" i="3" s="1"/>
  <c r="O14" i="3"/>
  <c r="P14" i="3" s="1"/>
  <c r="O62" i="3"/>
  <c r="K46" i="3"/>
  <c r="N46" i="3" s="1"/>
  <c r="K36" i="3"/>
  <c r="N36" i="3" s="1"/>
  <c r="O36" i="3"/>
  <c r="K51" i="3"/>
  <c r="N51" i="3" s="1"/>
  <c r="K33" i="3"/>
  <c r="N33" i="3" s="1"/>
  <c r="O23" i="3"/>
  <c r="K11" i="3"/>
  <c r="N11" i="3" s="1"/>
  <c r="K17" i="3"/>
  <c r="N17" i="3" s="1"/>
  <c r="O11" i="3"/>
  <c r="P11" i="3" s="1"/>
  <c r="O17" i="3"/>
  <c r="P17" i="3" s="1"/>
  <c r="K53" i="3"/>
  <c r="N53" i="3" s="1"/>
  <c r="K29" i="3"/>
  <c r="N29" i="3" s="1"/>
  <c r="O53" i="3"/>
  <c r="O29" i="3"/>
  <c r="P29" i="3" s="1"/>
  <c r="K19" i="3"/>
  <c r="N19" i="3" s="1"/>
  <c r="O19" i="3"/>
  <c r="P19" i="3" s="1"/>
  <c r="K60" i="3"/>
  <c r="N60" i="3" s="1"/>
  <c r="K31" i="3"/>
  <c r="N31" i="3" s="1"/>
  <c r="K6" i="3"/>
  <c r="N6" i="3" s="1"/>
  <c r="O9" i="3"/>
  <c r="P9" i="3" s="1"/>
  <c r="K43" i="3"/>
  <c r="N43" i="3" s="1"/>
  <c r="K44" i="3"/>
  <c r="N44" i="3" s="1"/>
  <c r="K42" i="3"/>
  <c r="N42" i="3" s="1"/>
  <c r="K32" i="3"/>
  <c r="N32" i="3" s="1"/>
  <c r="K45" i="3"/>
  <c r="N45" i="3" s="1"/>
  <c r="K8" i="3"/>
  <c r="N8" i="3" s="1"/>
  <c r="O8" i="3"/>
  <c r="P8" i="3" s="1"/>
  <c r="K7" i="3"/>
  <c r="N7" i="3" s="1"/>
  <c r="O7" i="3"/>
  <c r="P7" i="3" s="1"/>
  <c r="K41" i="3"/>
  <c r="N41" i="3" s="1"/>
  <c r="K30" i="3"/>
  <c r="N30" i="3" s="1"/>
  <c r="O30" i="3"/>
  <c r="P30" i="3" s="1"/>
  <c r="O6" i="2"/>
  <c r="U6" i="2" s="1"/>
  <c r="P51" i="3" l="1"/>
  <c r="Q51" i="3" s="1"/>
  <c r="S51" i="3"/>
  <c r="P61" i="3"/>
  <c r="Q61" i="3" s="1"/>
  <c r="S61" i="3"/>
  <c r="P60" i="3"/>
  <c r="Q60" i="3" s="1"/>
  <c r="S60" i="3"/>
  <c r="P62" i="3"/>
  <c r="Q62" i="3" s="1"/>
  <c r="S62" i="3"/>
  <c r="Q30" i="3"/>
  <c r="X30" i="3" s="1"/>
  <c r="AB30" i="3" s="1"/>
  <c r="Q16" i="3"/>
  <c r="Q29" i="3"/>
  <c r="P33" i="3"/>
  <c r="Q33" i="3" s="1"/>
  <c r="W33" i="3" s="1"/>
  <c r="AA33" i="3" s="1"/>
  <c r="Q46" i="3"/>
  <c r="X46" i="3" s="1"/>
  <c r="AB46" i="3" s="1"/>
  <c r="Q40" i="3"/>
  <c r="W40" i="3" s="1"/>
  <c r="AA40" i="3" s="1"/>
  <c r="Q17" i="3"/>
  <c r="Q11" i="3"/>
  <c r="Q7" i="3"/>
  <c r="X7" i="3" s="1"/>
  <c r="AB7" i="3" s="1"/>
  <c r="Q19" i="3"/>
  <c r="Q22" i="3"/>
  <c r="Q8" i="3"/>
  <c r="Q6" i="3"/>
  <c r="X6" i="3" s="1"/>
  <c r="AB6" i="3" s="1"/>
  <c r="Q45" i="3"/>
  <c r="X45" i="3" s="1"/>
  <c r="AB45" i="3" s="1"/>
  <c r="Q15" i="3"/>
  <c r="W15" i="3" s="1"/>
  <c r="AA15" i="3" s="1"/>
  <c r="Q41" i="3"/>
  <c r="X41" i="3" s="1"/>
  <c r="AB41" i="3" s="1"/>
  <c r="P44" i="3"/>
  <c r="Q44" i="3" s="1"/>
  <c r="X44" i="3" s="1"/>
  <c r="AB44" i="3" s="1"/>
  <c r="Q32" i="3"/>
  <c r="S36" i="3"/>
  <c r="P36" i="3"/>
  <c r="Q36" i="3" s="1"/>
  <c r="Q9" i="3"/>
  <c r="X9" i="3" s="1"/>
  <c r="AB9" i="3" s="1"/>
  <c r="Q20" i="3"/>
  <c r="X20" i="3" s="1"/>
  <c r="AB20" i="3" s="1"/>
  <c r="Q38" i="3"/>
  <c r="W38" i="3" s="1"/>
  <c r="AA38" i="3" s="1"/>
  <c r="Q31" i="3"/>
  <c r="W31" i="3" s="1"/>
  <c r="AA31" i="3" s="1"/>
  <c r="Q42" i="3"/>
  <c r="X42" i="3" s="1"/>
  <c r="AB42" i="3" s="1"/>
  <c r="S32" i="3"/>
  <c r="Q10" i="3"/>
  <c r="X10" i="3" s="1"/>
  <c r="AB10" i="3" s="1"/>
  <c r="Q43" i="3"/>
  <c r="X43" i="3" s="1"/>
  <c r="AB43" i="3" s="1"/>
  <c r="Q12" i="3"/>
  <c r="X12" i="3" s="1"/>
  <c r="AB12" i="3" s="1"/>
  <c r="Q14" i="3"/>
  <c r="X14" i="3" s="1"/>
  <c r="AB14" i="3" s="1"/>
  <c r="T8" i="2"/>
  <c r="P53" i="3"/>
  <c r="Q53" i="3" s="1"/>
  <c r="S53" i="3"/>
  <c r="P34" i="3"/>
  <c r="Q34" i="3" s="1"/>
  <c r="S34" i="3"/>
  <c r="P23" i="3"/>
  <c r="Q23" i="3" s="1"/>
  <c r="S23" i="3"/>
  <c r="T6" i="2"/>
  <c r="X51" i="3" l="1"/>
  <c r="AB51" i="3" s="1"/>
  <c r="W51" i="3"/>
  <c r="AA51" i="3" s="1"/>
  <c r="X62" i="3"/>
  <c r="AB62" i="3" s="1"/>
  <c r="W62" i="3"/>
  <c r="AA62" i="3" s="1"/>
  <c r="X60" i="3"/>
  <c r="AB60" i="3" s="1"/>
  <c r="W60" i="3"/>
  <c r="AA60" i="3" s="1"/>
  <c r="X61" i="3"/>
  <c r="AB61" i="3" s="1"/>
  <c r="W61" i="3"/>
  <c r="AA61" i="3" s="1"/>
  <c r="W46" i="3"/>
  <c r="AA46" i="3" s="1"/>
  <c r="X15" i="3"/>
  <c r="AB15" i="3" s="1"/>
  <c r="X40" i="3"/>
  <c r="AB40" i="3" s="1"/>
  <c r="X33" i="3"/>
  <c r="AB33" i="3" s="1"/>
  <c r="X31" i="3"/>
  <c r="AB31" i="3" s="1"/>
  <c r="X32" i="3"/>
  <c r="AB32" i="3" s="1"/>
  <c r="W9" i="3"/>
  <c r="AA9" i="3" s="1"/>
  <c r="W20" i="3"/>
  <c r="AA20" i="3" s="1"/>
  <c r="W12" i="3"/>
  <c r="AA12" i="3" s="1"/>
  <c r="W14" i="3"/>
  <c r="AA14" i="3" s="1"/>
  <c r="W10" i="3"/>
  <c r="AA10" i="3" s="1"/>
  <c r="X38" i="3"/>
  <c r="AB38" i="3" s="1"/>
  <c r="W32" i="3"/>
  <c r="AA32" i="3" s="1"/>
  <c r="W53" i="3"/>
  <c r="AA53" i="3" s="1"/>
  <c r="W41" i="3"/>
  <c r="AA41" i="3" s="1"/>
  <c r="W44" i="3"/>
  <c r="AA44" i="3" s="1"/>
  <c r="W43" i="3"/>
  <c r="AA43" i="3" s="1"/>
  <c r="X23" i="3"/>
  <c r="AB23" i="3" s="1"/>
  <c r="W42" i="3"/>
  <c r="AA42" i="3" s="1"/>
  <c r="W45" i="3"/>
  <c r="AA45" i="3" s="1"/>
  <c r="W34" i="3"/>
  <c r="AA34" i="3" s="1"/>
  <c r="X19" i="3"/>
  <c r="AB19" i="3" s="1"/>
  <c r="W19" i="3"/>
  <c r="AA19" i="3" s="1"/>
  <c r="X8" i="3"/>
  <c r="AB8" i="3" s="1"/>
  <c r="W8" i="3"/>
  <c r="AA8" i="3" s="1"/>
  <c r="X36" i="3"/>
  <c r="AB36" i="3" s="1"/>
  <c r="W36" i="3"/>
  <c r="AA36" i="3" s="1"/>
  <c r="X17" i="3"/>
  <c r="AB17" i="3" s="1"/>
  <c r="W17" i="3"/>
  <c r="AA17" i="3" s="1"/>
  <c r="X22" i="3"/>
  <c r="AB22" i="3" s="1"/>
  <c r="W22" i="3"/>
  <c r="AA22" i="3" s="1"/>
  <c r="W30" i="3"/>
  <c r="AA30" i="3" s="1"/>
  <c r="X34" i="3"/>
  <c r="AB34" i="3" s="1"/>
  <c r="X11" i="3"/>
  <c r="AB11" i="3" s="1"/>
  <c r="W11" i="3"/>
  <c r="AA11" i="3" s="1"/>
  <c r="X29" i="3"/>
  <c r="AB29" i="3" s="1"/>
  <c r="W29" i="3"/>
  <c r="AA29" i="3" s="1"/>
  <c r="X16" i="3"/>
  <c r="AB16" i="3" s="1"/>
  <c r="W16" i="3"/>
  <c r="AA16" i="3" s="1"/>
  <c r="W23" i="3"/>
  <c r="AA23" i="3" s="1"/>
  <c r="W7" i="3"/>
  <c r="AA7" i="3" s="1"/>
  <c r="X53" i="3"/>
  <c r="AB53" i="3" s="1"/>
  <c r="W6" i="3"/>
  <c r="AA6" i="3" s="1"/>
</calcChain>
</file>

<file path=xl/sharedStrings.xml><?xml version="1.0" encoding="utf-8"?>
<sst xmlns="http://schemas.openxmlformats.org/spreadsheetml/2006/main" count="1418" uniqueCount="183">
  <si>
    <t>TRATOR ESTEIRAS COM LAMINA - CAT D6 OU EQUIVALENTE</t>
  </si>
  <si>
    <t>TRATOR ESTEIRAS COM LÂMINA - CAT D8 OU EQUIVALENTE</t>
  </si>
  <si>
    <t>CARREGADEIRA DE PNEUS CAT - 950 H  OU EQUIVALENTE</t>
  </si>
  <si>
    <t>CAMINHÃO BASCULANTE 10 M3 - 15 T</t>
  </si>
  <si>
    <t>MOTONIVELADORA - CAT 120K OU EQUIVALENTE</t>
  </si>
  <si>
    <t>ESCAVADEIRA HIDRÁULICA - CAT 323DL OU EQUIVALENTE</t>
  </si>
  <si>
    <t>ESCAVADEIRA HIDRÁULICA - 320DL OU EQUIVALENTE</t>
  </si>
  <si>
    <t>CAMINHÃO BASCULANTE 6 M3 - 10,5 T</t>
  </si>
  <si>
    <t>TRATOR DE PNEUS AGRÍCOLA - MF 4292 OU EQUIVALENTE</t>
  </si>
  <si>
    <t>ROLO PÉ DE CARNEIRO AUTOPROPELIDO - CA 250 OU EQUIVALENTE</t>
  </si>
  <si>
    <t>GRADE DE DISCO - 24X24</t>
  </si>
  <si>
    <t>CAMINHÃO TANQUE 10.000L</t>
  </si>
  <si>
    <t>COMPACTADOR MANUAL COM SOQUETE VIBRATÓRIO</t>
  </si>
  <si>
    <t>CARREGADEIRA DE PNEUS CAT - 924 H OU EQUIVALENTE</t>
  </si>
  <si>
    <t>RETRO ESCAVADEIRA DE PNEUS - CATERPILLAR 416E  OU EQUIVALENTE</t>
  </si>
  <si>
    <t>ROLO LISO VIBRATÓRIO AUTOPROPELIDO - CS533 E OU EQUIVALENTE</t>
  </si>
  <si>
    <t>USINA MISTURADORA DE SOLO 300 t/h</t>
  </si>
  <si>
    <t>CAMINHÃO CARROCERIA MADEIRA - 15 T</t>
  </si>
  <si>
    <t>ROLO COMPACTADOR DE PNEUS AUTOPROPELIDO - 27 T</t>
  </si>
  <si>
    <t>DISTRIBUIDOR DE AGREGADOS REBOCÁVEL</t>
  </si>
  <si>
    <t>VASSOURA MECÂNICA REBOCÁVEL</t>
  </si>
  <si>
    <t>TANQUE DE ESTOCAGEM ASFALTO (30.000L)</t>
  </si>
  <si>
    <t>CAMINHÃO TANQUE DISTRIBUIDOR DE ASFALTO</t>
  </si>
  <si>
    <t>ROLO LISO TANDEN - 6/8 T - CA-150 OU EQUIVALENTE</t>
  </si>
  <si>
    <t>AQUECEDOR DE FLUÍDO TÉRMICO C/ CALDEIRA</t>
  </si>
  <si>
    <t>VIBROACABADORA DE ASFALTO SOBRE ESTEIRAS</t>
  </si>
  <si>
    <t>USINA DE ASFALTO A QUENTE 80 t/h</t>
  </si>
  <si>
    <t>FRESADORA A FRIO - W 200 F OU EQUIVALENTE</t>
  </si>
  <si>
    <t>CAMINHÃO TANQUE 6.000L</t>
  </si>
  <si>
    <t>MARTELETE PERFURADOR / ROMPEDOR - ELÉTRICO</t>
  </si>
  <si>
    <t>CAMINHÃO PARA PINTURA A FRIO COM DEMARCADOR DE FAIXAS</t>
  </si>
  <si>
    <t>CAMINHÃO APLICADOR DE MATERIAL TERMOPLÁSTICO</t>
  </si>
  <si>
    <t>GRUPO GERADOR 2,5 / 3,0 KVA</t>
  </si>
  <si>
    <t>CARRINHO DE MÃO 80L</t>
  </si>
  <si>
    <t>BETONEIRA DE 320L - DIESEL</t>
  </si>
  <si>
    <t>CAMINHÃO COM BATE ESTACAS HIDRÁULICO PARA DEFENSA</t>
  </si>
  <si>
    <t>SERRA CIRCULAR 12" COM BANCADA</t>
  </si>
  <si>
    <t>VIBRADOR DE IMERSÃO - D = 35 mm</t>
  </si>
  <si>
    <t>GRUPO GERADOR 36 / 40 KVA</t>
  </si>
  <si>
    <t>MOTOSSERRA</t>
  </si>
  <si>
    <t>EXTRUSORA PARA MEIO FIO DE CONCRETO</t>
  </si>
  <si>
    <t>01 - EQUIPAMENTO</t>
  </si>
  <si>
    <t>Código Auxiliar</t>
  </si>
  <si>
    <t>Descrição do Equipamento</t>
  </si>
  <si>
    <t>Unid.</t>
  </si>
  <si>
    <t>Pot</t>
  </si>
  <si>
    <t>V.Ut</t>
  </si>
  <si>
    <t>Hr/ano</t>
  </si>
  <si>
    <t>Residual</t>
  </si>
  <si>
    <t>Aquisição</t>
  </si>
  <si>
    <t>Coef</t>
  </si>
  <si>
    <t>Comb.</t>
  </si>
  <si>
    <t>Dep.juros</t>
  </si>
  <si>
    <t>Manut.</t>
  </si>
  <si>
    <t>Vl.Comb.</t>
  </si>
  <si>
    <t>M. Obra</t>
  </si>
  <si>
    <t>Vl.prod</t>
  </si>
  <si>
    <t>Vl.impr</t>
  </si>
  <si>
    <t>ROLO LISO TANDEN - 10 t</t>
  </si>
  <si>
    <t>h</t>
  </si>
  <si>
    <t>Óleo Diesel</t>
  </si>
  <si>
    <t>ROLO LISO VIBRATÓRIO AUTOPROPELIDO - CS533 E OU
EQUIVALENTE</t>
  </si>
  <si>
    <t>ROLO PÉ DE CARNEIRO AUTOPROPELIDO - CA 250 OU
EQUIVALENTE</t>
  </si>
  <si>
    <t>Energia (kwh)</t>
  </si>
  <si>
    <t>SONDA ROTATIVA COM ACESSÓRIOS (INCLUI
MOTOBOMBA)</t>
  </si>
  <si>
    <t>Nenhum</t>
  </si>
  <si>
    <t>TRATOR DE PNEUS COM ROÇADEIRA</t>
  </si>
  <si>
    <t>TRATOR ESTEIRAS COM ESCARIFICADOR - CAT D8 OU
EQUIVALENTE</t>
  </si>
  <si>
    <t>TRATOR ESTEIRAS COM LAMINA - CAT D4 OU
EQUIVALENTE</t>
  </si>
  <si>
    <t>TRATOR ESTEIRAS COM LAMINA - CAT D6 OU
EQUIVALENTE</t>
  </si>
  <si>
    <t>TRATOR ESTEIRAS COM LÂMINA - CAT D8 OU
EQUIVALENTE</t>
  </si>
  <si>
    <t>USINA MÓVEL PARA MICRO REVESTIMENTO</t>
  </si>
  <si>
    <t>USINA PRÉ-MISTURADO A FRIO 60 t/h</t>
  </si>
  <si>
    <t>Gasolina</t>
  </si>
  <si>
    <t>BALANÇA DIGITAL - CAPACIDADE 500 kg</t>
  </si>
  <si>
    <t>BETONEIRA DE 320L - ELÉTRICA</t>
  </si>
  <si>
    <t>BETONEIRA DE 600L - GASOLINA</t>
  </si>
  <si>
    <t>BOMBA PARA INJEÇÃO DE ARGAMASSA - 50 l/min</t>
  </si>
  <si>
    <t>BOMBA PARA INJEÇÃO DE NATA DE CIMENTO</t>
  </si>
  <si>
    <t>CAMINHÃO COM BATE ESTACAS HIDRÁULICO PARA
DEFENSA</t>
  </si>
  <si>
    <t>CAMINHÃO COM DOLLY - 57 t</t>
  </si>
  <si>
    <t>CAMINHÃO DISTRIBUIDOR DE CIMENTO</t>
  </si>
  <si>
    <t>CAMINHÃO MUNCK (GUINDAUTO)</t>
  </si>
  <si>
    <t>CAMINHÃO PARA HIDROSSEMEADURA</t>
  </si>
  <si>
    <t>CAMINHÃO PARA PINTURA A FRIO COM DEMARCADOR
DE FAIXAS</t>
  </si>
  <si>
    <t>CAMINHÃO PRANCHA</t>
  </si>
  <si>
    <t>CAMPANULA AR COMPRIMIDO C/ ACESS.</t>
  </si>
  <si>
    <t>CARREGADEIRA DE PNEUS CAT - 924 H OU
EQUIVALENTE</t>
  </si>
  <si>
    <t>CARREGADEIRA DE PNEUS CAT - 950 H  OU
EQUIVALENTE</t>
  </si>
  <si>
    <t>COMPACTADOR DE PLACA VIBRATÓRIA</t>
  </si>
  <si>
    <t>COMPRESSOR DE AR 1.146PCM</t>
  </si>
  <si>
    <t>COMPRESSOR DE AR 124 PCM</t>
  </si>
  <si>
    <t>COMPRESSOR DE AR 295 PCM</t>
  </si>
  <si>
    <t>COMPRESSOR DE AR 340 PCM</t>
  </si>
  <si>
    <t>CONJUNTO BOMBA E MACACO HIDRAULICO PARA
PROTENÇÃO</t>
  </si>
  <si>
    <t>DISTRIBUIDOR DE AGREGADOS  REBOCÁVEL</t>
  </si>
  <si>
    <t>ESCAVADEIRA HIDRÁULICA - CAT 323DL OU
EQUIVALENTE</t>
  </si>
  <si>
    <t>FÁBRICA DE PRÉ-MOLDADO DE CONCRETO</t>
  </si>
  <si>
    <t>FWD (FALLING WEIGHT DEFLECTOMETER) -
DEFLECTRÔMETRO DE IMPACTO INSTALADO EM CAMINHONETE</t>
  </si>
  <si>
    <t>GERICA 180 l</t>
  </si>
  <si>
    <t>GRUPO GERADOR 174 kVA</t>
  </si>
  <si>
    <t>GRUPO GERADOR 3,2 kVA</t>
  </si>
  <si>
    <t>GRUPO GERADOR 40 kVA</t>
  </si>
  <si>
    <t>GRUPO GERADOR 68 kVA</t>
  </si>
  <si>
    <t>GUINCHO / TALHA MANUAL - 3 T</t>
  </si>
  <si>
    <t>MARTELETE PERFURADOR / ROMPEDOR - AR
COMPRIMIDO (25kg)</t>
  </si>
  <si>
    <t>MINI-CARREGADEIRA DE PNEUS COM FRESADORA</t>
  </si>
  <si>
    <t>MINI-CARREGADEIRA DE PNEUS COM VASSOURA DE 1,8
m</t>
  </si>
  <si>
    <t>MISTURADOR DE ARGAMASSA - 200 l</t>
  </si>
  <si>
    <t>PERFURATRIZ HIDRÁULICA SOBRE ESTEIRAS PARA
ESTACA RAIZ</t>
  </si>
  <si>
    <t>PERFURATRIZ SOBRE ESTEIRAS - CRAWLER DRILL OU
EQUIVALENTE</t>
  </si>
  <si>
    <t>RECICLADORA DE PAVIMENTO À FRIO - CATERPILLAR
RM-500 OU EQUIVALENTE</t>
  </si>
  <si>
    <t>RETRO ESCAVADEIRA DE PNEUS - CATERPILLAR 416E OU EQUIVALENTE</t>
  </si>
  <si>
    <t>ROÇADEIRA COSTAL</t>
  </si>
  <si>
    <t>ROLO COMPACTADOR DE PNEUS AUTOPROPELIDO - 27
T</t>
  </si>
  <si>
    <t>Taxa de juros:</t>
  </si>
  <si>
    <t>Vm</t>
  </si>
  <si>
    <t>Dh</t>
  </si>
  <si>
    <t>Jh</t>
  </si>
  <si>
    <t>Custo Horário</t>
  </si>
  <si>
    <t>Produtivo - CHP</t>
  </si>
  <si>
    <t>Improdutivo - CHI</t>
  </si>
  <si>
    <t>Dh + Jh</t>
  </si>
  <si>
    <t>Dep. + juros</t>
  </si>
  <si>
    <t>Pot - kW</t>
  </si>
  <si>
    <t>1CV - 0,74kW</t>
  </si>
  <si>
    <t>Óleo Diesel =</t>
  </si>
  <si>
    <t xml:space="preserve">Gasolina = </t>
  </si>
  <si>
    <t>Energia (kwh) =</t>
  </si>
  <si>
    <t>Nenhum =</t>
  </si>
  <si>
    <t xml:space="preserve">Combustível </t>
  </si>
  <si>
    <t>L/kWh</t>
  </si>
  <si>
    <t>Valor/hora</t>
  </si>
  <si>
    <t>GRUPO GERADOR 145 / 160 kVA</t>
  </si>
  <si>
    <t>GRUPO GERADOR 2,5 / 3,0 kVA</t>
  </si>
  <si>
    <t>GRUPO GERADOR 36 / 40 kVA</t>
  </si>
  <si>
    <t>Va</t>
  </si>
  <si>
    <t>Valor Res.</t>
  </si>
  <si>
    <t>HTA</t>
  </si>
  <si>
    <t>Horas/ano</t>
  </si>
  <si>
    <t>n</t>
  </si>
  <si>
    <t>Vida.útil</t>
  </si>
  <si>
    <t>R</t>
  </si>
  <si>
    <t>Vr = Va x R</t>
  </si>
  <si>
    <t>Coef. Manutenção</t>
  </si>
  <si>
    <t>k</t>
  </si>
  <si>
    <t>H</t>
  </si>
  <si>
    <t>BALANÇA DIGITAL - CAPACIDADE</t>
  </si>
  <si>
    <t>CHP=Dh+Jh+Mh+M.O</t>
  </si>
  <si>
    <t>M.O</t>
  </si>
  <si>
    <t>Mat=Pot x Y x Comb.</t>
  </si>
  <si>
    <t>Tipo.</t>
  </si>
  <si>
    <t>Combustivel</t>
  </si>
  <si>
    <t>Y = L/kWh</t>
  </si>
  <si>
    <t>CHI=Dh+M.O</t>
  </si>
  <si>
    <t>kW</t>
  </si>
  <si>
    <t>Manut. (k)</t>
  </si>
  <si>
    <t>Valor referencial</t>
  </si>
  <si>
    <t>Ih</t>
  </si>
  <si>
    <t xml:space="preserve">ESCAVADEIRA HIDRÁULICA - 320DL OU EQUIVALENTE  </t>
  </si>
  <si>
    <t xml:space="preserve">AQUECEDOR DE FLUÍDO TÉRMICO C/ CALDEIRA  </t>
  </si>
  <si>
    <t xml:space="preserve">VIBROACABADORA DE ASFALTO SOBRE ESTEIRAS  </t>
  </si>
  <si>
    <t xml:space="preserve">USINA DE ASFALTO A QUENTE 80 t/h  </t>
  </si>
  <si>
    <t xml:space="preserve">GRUPO GERADOR 145 / 160 KVA  </t>
  </si>
  <si>
    <t xml:space="preserve">USINA MISTURADORA DE SOLO 300 t/h  </t>
  </si>
  <si>
    <t xml:space="preserve">FRESADORA A FRIO - W 200 F OU EQUIVALENTE  </t>
  </si>
  <si>
    <t xml:space="preserve">COMPRESSOR DE AR 340 PCM  </t>
  </si>
  <si>
    <t xml:space="preserve">MARTELETE PERFURADOR / ROMPEDOR - AR COMPRIMIDO (25kg)  </t>
  </si>
  <si>
    <t xml:space="preserve">CAMINHÃO TANQUE 6.000L  </t>
  </si>
  <si>
    <t xml:space="preserve">GRUPO GERADOR 68 kVA                                        </t>
  </si>
  <si>
    <t xml:space="preserve">MINI-CARREGADEIRA DE PNEUS COM VASSOURA DE 1,8 m  </t>
  </si>
  <si>
    <t xml:space="preserve">RECICLADORA DE PAVIMENTO À FRIO - CATERPILLAR RM-500 OU EQUIVALENTE  </t>
  </si>
  <si>
    <t xml:space="preserve">CAMINHÃO PRANCHA  </t>
  </si>
  <si>
    <t xml:space="preserve">CAMINHÃO COM DOLLY - 57 t                                   </t>
  </si>
  <si>
    <t xml:space="preserve">CAMINHÃO DISTRIBUIDOR DE CIMENTO  </t>
  </si>
  <si>
    <t xml:space="preserve">COMPRESSOR DE AR 124 PCM  </t>
  </si>
  <si>
    <t xml:space="preserve">BOMBA PARA INJEÇÃO DE NATA DE CIMENTO  </t>
  </si>
  <si>
    <t xml:space="preserve">BOMBA PARA INJEÇÃO DE                                       </t>
  </si>
  <si>
    <t xml:space="preserve">MISTURADOR DE ARGAMASSA -                                   </t>
  </si>
  <si>
    <t xml:space="preserve">CONJUNTO BOMBA E MACACO HIDRAULICO PARA PROTENÇÃO  </t>
  </si>
  <si>
    <t xml:space="preserve">PERFURATRIZ HIDRÁULICA                                      </t>
  </si>
  <si>
    <t xml:space="preserve">MOTOSSERRA  </t>
  </si>
  <si>
    <t xml:space="preserve">CAMINHÃO MUNCK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</si>
</sst>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0_-;\-* #,##0.0000_-;_-* &quot;-&quot;??_-;_-@_-"/>
    <numFmt numFmtId="165" formatCode="0.0000"/>
    <numFmt numFmtId="166" formatCode="#,##0.00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Times New Roman"/>
      <family val="1"/>
      <charset val="204"/>
    </font>
    <font>
      <sz val="7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1"/>
      <charset val="204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sz val="9"/>
      <color rgb="FFFFFF00"/>
      <name val="Arial"/>
      <family val="2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top" shrinkToFi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right" vertical="top" shrinkToFit="1"/>
    </xf>
    <xf numFmtId="2" fontId="3" fillId="0" borderId="1" xfId="0" applyNumberFormat="1" applyFont="1" applyBorder="1" applyAlignment="1">
      <alignment horizontal="right" vertical="top" shrinkToFit="1"/>
    </xf>
    <xf numFmtId="4" fontId="3" fillId="0" borderId="1" xfId="0" applyNumberFormat="1" applyFont="1" applyBorder="1" applyAlignment="1">
      <alignment horizontal="right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top" shrinkToFit="1"/>
    </xf>
    <xf numFmtId="0" fontId="5" fillId="2" borderId="1" xfId="0" applyFont="1" applyFill="1" applyBorder="1" applyAlignment="1">
      <alignment vertical="center" wrapText="1"/>
    </xf>
    <xf numFmtId="9" fontId="0" fillId="0" borderId="0" xfId="3" applyFont="1" applyAlignment="1">
      <alignment horizontal="center"/>
    </xf>
    <xf numFmtId="10" fontId="0" fillId="0" borderId="0" xfId="0" applyNumberForma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3" fontId="0" fillId="0" borderId="0" xfId="1" applyFont="1"/>
    <xf numFmtId="44" fontId="0" fillId="0" borderId="0" xfId="2" applyFont="1" applyAlignment="1">
      <alignment vertical="center"/>
    </xf>
    <xf numFmtId="43" fontId="2" fillId="0" borderId="0" xfId="1" applyFont="1" applyAlignment="1">
      <alignment horizontal="left" wrapText="1"/>
    </xf>
    <xf numFmtId="43" fontId="2" fillId="0" borderId="0" xfId="0" applyNumberFormat="1" applyFont="1" applyAlignment="1">
      <alignment horizontal="left" vertical="center" wrapText="1"/>
    </xf>
    <xf numFmtId="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shrinkToFit="1"/>
    </xf>
    <xf numFmtId="44" fontId="3" fillId="0" borderId="1" xfId="2" applyFont="1" applyBorder="1" applyAlignment="1">
      <alignment horizontal="center" vertical="center" shrinkToFit="1"/>
    </xf>
    <xf numFmtId="0" fontId="5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7" fillId="0" borderId="1" xfId="0" applyNumberFormat="1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10" fontId="0" fillId="3" borderId="0" xfId="0" applyNumberFormat="1" applyFill="1" applyAlignment="1">
      <alignment vertical="center"/>
    </xf>
    <xf numFmtId="8" fontId="0" fillId="3" borderId="0" xfId="0" applyNumberFormat="1" applyFill="1" applyAlignment="1">
      <alignment horizontal="center" vertical="center"/>
    </xf>
    <xf numFmtId="44" fontId="0" fillId="3" borderId="0" xfId="2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43" fontId="0" fillId="0" borderId="0" xfId="0" applyNumberFormat="1"/>
    <xf numFmtId="0" fontId="4" fillId="3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3" fontId="2" fillId="0" borderId="1" xfId="1" applyFont="1" applyFill="1" applyBorder="1" applyAlignment="1">
      <alignment horizontal="left" wrapText="1"/>
    </xf>
    <xf numFmtId="43" fontId="0" fillId="0" borderId="1" xfId="1" applyFont="1" applyFill="1" applyBorder="1"/>
    <xf numFmtId="10" fontId="0" fillId="0" borderId="0" xfId="3" applyNumberFormat="1" applyFont="1" applyFill="1"/>
    <xf numFmtId="0" fontId="0" fillId="0" borderId="0" xfId="0" applyFill="1"/>
    <xf numFmtId="44" fontId="10" fillId="0" borderId="1" xfId="2" applyFont="1" applyFill="1" applyBorder="1" applyAlignment="1">
      <alignment horizontal="right" vertical="top" shrinkToFit="1"/>
    </xf>
    <xf numFmtId="0" fontId="0" fillId="0" borderId="0" xfId="0" applyFill="1" applyAlignment="1">
      <alignment vertical="center"/>
    </xf>
    <xf numFmtId="166" fontId="9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0" xfId="1" applyFont="1" applyFill="1"/>
    <xf numFmtId="0" fontId="11" fillId="7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/>
    <xf numFmtId="1" fontId="14" fillId="0" borderId="1" xfId="0" applyNumberFormat="1" applyFont="1" applyFill="1" applyBorder="1" applyAlignment="1">
      <alignment horizontal="center" vertical="center" shrinkToFit="1"/>
    </xf>
    <xf numFmtId="43" fontId="14" fillId="0" borderId="1" xfId="1" applyFont="1" applyFill="1" applyBorder="1" applyAlignment="1">
      <alignment horizontal="center" vertical="center" shrinkToFit="1"/>
    </xf>
    <xf numFmtId="164" fontId="14" fillId="0" borderId="1" xfId="1" applyNumberFormat="1" applyFont="1" applyFill="1" applyBorder="1" applyAlignment="1">
      <alignment horizontal="center" vertical="center" shrinkToFit="1"/>
    </xf>
    <xf numFmtId="43" fontId="14" fillId="0" borderId="1" xfId="1" applyFont="1" applyFill="1" applyBorder="1" applyAlignment="1">
      <alignment horizontal="center" vertical="center" wrapText="1"/>
    </xf>
    <xf numFmtId="44" fontId="14" fillId="0" borderId="1" xfId="2" applyFont="1" applyFill="1" applyBorder="1" applyAlignment="1">
      <alignment horizontal="center" vertical="center" shrinkToFit="1"/>
    </xf>
    <xf numFmtId="2" fontId="15" fillId="0" borderId="1" xfId="0" applyNumberFormat="1" applyFont="1" applyFill="1" applyBorder="1" applyAlignment="1">
      <alignment horizontal="center" vertical="center" shrinkToFit="1"/>
    </xf>
    <xf numFmtId="44" fontId="10" fillId="0" borderId="1" xfId="2" applyFont="1" applyFill="1" applyBorder="1" applyAlignment="1">
      <alignment horizontal="right" vertical="center" shrinkToFit="1"/>
    </xf>
    <xf numFmtId="2" fontId="16" fillId="0" borderId="1" xfId="0" applyNumberFormat="1" applyFont="1" applyFill="1" applyBorder="1" applyAlignment="1">
      <alignment horizontal="center" vertical="center" shrinkToFit="1"/>
    </xf>
    <xf numFmtId="44" fontId="13" fillId="0" borderId="0" xfId="2" applyFont="1" applyFill="1"/>
    <xf numFmtId="2" fontId="15" fillId="0" borderId="1" xfId="0" applyNumberFormat="1" applyFont="1" applyFill="1" applyBorder="1" applyAlignment="1">
      <alignment horizontal="right" vertical="top" shrinkToFit="1"/>
    </xf>
    <xf numFmtId="2" fontId="15" fillId="0" borderId="1" xfId="0" applyNumberFormat="1" applyFont="1" applyFill="1" applyBorder="1" applyAlignment="1">
      <alignment horizontal="center" vertical="top" shrinkToFit="1"/>
    </xf>
    <xf numFmtId="0" fontId="12" fillId="0" borderId="0" xfId="0" applyFont="1" applyFill="1"/>
    <xf numFmtId="44" fontId="17" fillId="0" borderId="0" xfId="2" applyFont="1" applyFill="1"/>
    <xf numFmtId="44" fontId="12" fillId="0" borderId="0" xfId="2" applyFont="1" applyFill="1"/>
  </cellXfs>
  <cellStyles count="6">
    <cellStyle name="Moeda" xfId="2" builtinId="4"/>
    <cellStyle name="Moeda 2" xfId="5" xr:uid="{EA1F09D7-E5EC-47FA-BE51-0797BC404B32}"/>
    <cellStyle name="Normal" xfId="0" builtinId="0"/>
    <cellStyle name="Porcentagem" xfId="3" builtinId="5"/>
    <cellStyle name="Vírgula" xfId="1" builtinId="3"/>
    <cellStyle name="Vírgula 2" xfId="4" xr:uid="{D0B8D8BA-E85C-4B0C-AA5E-1EDB1907D1C1}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180975</xdr:colOff>
      <xdr:row>4</xdr:row>
      <xdr:rowOff>19050</xdr:rowOff>
    </xdr:from>
    <xdr:to>
      <xdr:col>14</xdr:col>
      <xdr:colOff>917416</xdr:colOff>
      <xdr:row>4</xdr:row>
      <xdr:rowOff>302499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1350C35-F872-4C40-8695-A863D869E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8100" y="876300"/>
          <a:ext cx="733425" cy="283449"/>
        </a:xfrm>
        <a:prstGeom prst="rect">
          <a:avLst/>
        </a:prstGeom>
      </xdr:spPr>
    </xdr:pic>
    <xdr:clientData/>
  </xdr:twoCellAnchor>
  <xdr:twoCellAnchor editAs="oneCell">
    <xdr:from>
      <xdr:col>15</xdr:col>
      <xdr:colOff>168150</xdr:colOff>
      <xdr:row>4</xdr:row>
      <xdr:rowOff>48444</xdr:rowOff>
    </xdr:from>
    <xdr:to>
      <xdr:col>15</xdr:col>
      <xdr:colOff>706022</xdr:colOff>
      <xdr:row>4</xdr:row>
      <xdr:rowOff>314325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5934A31-7793-4E5B-81D9-7B838D587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7800" y="905694"/>
          <a:ext cx="537872" cy="265881"/>
        </a:xfrm>
        <a:prstGeom prst="rect">
          <a:avLst/>
        </a:prstGeom>
      </xdr:spPr>
    </xdr:pic>
    <xdr:clientData/>
  </xdr:twoCellAnchor>
  <xdr:twoCellAnchor editAs="oneCell">
    <xdr:from>
      <xdr:col>13</xdr:col>
      <xdr:colOff>171450</xdr:colOff>
      <xdr:row>4</xdr:row>
      <xdr:rowOff>61148</xdr:rowOff>
    </xdr:from>
    <xdr:to>
      <xdr:col>13</xdr:col>
      <xdr:colOff>762832</xdr:colOff>
      <xdr:row>4</xdr:row>
      <xdr:rowOff>285265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5849981-8115-4CC0-883F-960378962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06025" y="918398"/>
          <a:ext cx="591382" cy="233720"/>
        </a:xfrm>
        <a:prstGeom prst="rect">
          <a:avLst/>
        </a:prstGeom>
      </xdr:spPr>
    </xdr:pic>
    <xdr:clientData/>
  </xdr:twoCellAnchor>
  <xdr:twoCellAnchor editAs="oneCell">
    <xdr:from>
      <xdr:col>17</xdr:col>
      <xdr:colOff>114300</xdr:colOff>
      <xdr:row>4</xdr:row>
      <xdr:rowOff>57151</xdr:rowOff>
    </xdr:from>
    <xdr:to>
      <xdr:col>17</xdr:col>
      <xdr:colOff>817528</xdr:colOff>
      <xdr:row>4</xdr:row>
      <xdr:rowOff>308881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D93ADA9-9A2E-4D13-B222-C76AF202C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106400" y="914401"/>
          <a:ext cx="700212" cy="251730"/>
        </a:xfrm>
        <a:prstGeom prst="rect">
          <a:avLst/>
        </a:prstGeom>
      </xdr:spPr>
    </xdr:pic>
    <xdr:clientData/>
  </xdr:twoCellAnchor>
  <xdr:twoCellAnchor editAs="oneCell">
    <xdr:from>
      <xdr:col>18</xdr:col>
      <xdr:colOff>67235</xdr:colOff>
      <xdr:row>4</xdr:row>
      <xdr:rowOff>33617</xdr:rowOff>
    </xdr:from>
    <xdr:to>
      <xdr:col>18</xdr:col>
      <xdr:colOff>864491</xdr:colOff>
      <xdr:row>4</xdr:row>
      <xdr:rowOff>332974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1113931-2285-4D16-8E79-FE8FB5B46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425147" y="907676"/>
          <a:ext cx="794240" cy="2993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4</xdr:row>
      <xdr:rowOff>19050</xdr:rowOff>
    </xdr:from>
    <xdr:to>
      <xdr:col>12</xdr:col>
      <xdr:colOff>914400</xdr:colOff>
      <xdr:row>4</xdr:row>
      <xdr:rowOff>302499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2F19EDB-30E7-B9AE-6F41-C8CAD57B4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8100" y="876300"/>
          <a:ext cx="733425" cy="283449"/>
        </a:xfrm>
        <a:prstGeom prst="rect">
          <a:avLst/>
        </a:prstGeom>
      </xdr:spPr>
    </xdr:pic>
    <xdr:clientData/>
  </xdr:twoCellAnchor>
  <xdr:twoCellAnchor editAs="oneCell">
    <xdr:from>
      <xdr:col>13</xdr:col>
      <xdr:colOff>168150</xdr:colOff>
      <xdr:row>4</xdr:row>
      <xdr:rowOff>48444</xdr:rowOff>
    </xdr:from>
    <xdr:to>
      <xdr:col>13</xdr:col>
      <xdr:colOff>706022</xdr:colOff>
      <xdr:row>4</xdr:row>
      <xdr:rowOff>314325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158BDEC-E578-C4C0-BDB8-6331FAE4F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7800" y="905694"/>
          <a:ext cx="537872" cy="265881"/>
        </a:xfrm>
        <a:prstGeom prst="rect">
          <a:avLst/>
        </a:prstGeom>
      </xdr:spPr>
    </xdr:pic>
    <xdr:clientData/>
  </xdr:twoCellAnchor>
  <xdr:twoCellAnchor editAs="oneCell">
    <xdr:from>
      <xdr:col>11</xdr:col>
      <xdr:colOff>132518</xdr:colOff>
      <xdr:row>4</xdr:row>
      <xdr:rowOff>61148</xdr:rowOff>
    </xdr:from>
    <xdr:to>
      <xdr:col>11</xdr:col>
      <xdr:colOff>723900</xdr:colOff>
      <xdr:row>4</xdr:row>
      <xdr:rowOff>294868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1780A7F-8705-4004-246D-240F8503A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38568" y="918398"/>
          <a:ext cx="591382" cy="233720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190500</xdr:colOff>
      <xdr:row>4</xdr:row>
      <xdr:rowOff>87797</xdr:rowOff>
    </xdr:from>
    <xdr:to>
      <xdr:col>15</xdr:col>
      <xdr:colOff>752475</xdr:colOff>
      <xdr:row>4</xdr:row>
      <xdr:rowOff>289830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A20C05C5-4E4F-DBFC-2D05-74F89C40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411325" y="945047"/>
          <a:ext cx="561975" cy="2020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55881-93A2-470A-A424-DE74CB8691E6}">
  <dimension ref="A1:AG360"/>
  <sheetViews>
    <sheetView tabSelected="1" view="pageBreakPreview" zoomScale="85" zoomScaleNormal="85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P363" sqref="P363"/>
    </sheetView>
  </sheetViews>
  <sheetFormatPr defaultRowHeight="15" x14ac:dyDescent="0.25"/>
  <cols>
    <col min="1" max="1" width="8.42578125" style="22" customWidth="1"/>
    <col min="2" max="2" width="38.28515625" style="22" customWidth="1"/>
    <col min="3" max="3" width="5.28515625" style="47" customWidth="1"/>
    <col min="4" max="4" width="9.5703125" style="22" customWidth="1"/>
    <col min="5" max="5" width="9.140625" style="22" customWidth="1"/>
    <col min="6" max="6" width="10.42578125" style="22" customWidth="1"/>
    <col min="7" max="7" width="12.42578125" style="22" customWidth="1"/>
    <col min="8" max="8" width="13.85546875" style="22" hidden="1" customWidth="1"/>
    <col min="9" max="9" width="8" style="22" hidden="1" customWidth="1"/>
    <col min="10" max="10" width="14" style="47" customWidth="1"/>
    <col min="11" max="11" width="10.42578125" style="47" customWidth="1"/>
    <col min="12" max="12" width="14.28515625" style="47" customWidth="1"/>
    <col min="13" max="13" width="12" style="22" customWidth="1"/>
    <col min="14" max="14" width="11.5703125" style="22" customWidth="1"/>
    <col min="15" max="15" width="17.28515625" style="22" customWidth="1"/>
    <col min="16" max="16" width="14.140625" style="22" customWidth="1"/>
    <col min="17" max="17" width="11.140625" style="22" customWidth="1"/>
    <col min="18" max="19" width="13.42578125" style="22" customWidth="1"/>
    <col min="20" max="20" width="11" style="22" customWidth="1"/>
    <col min="21" max="21" width="11.42578125" style="22" customWidth="1"/>
    <col min="22" max="22" width="9.7109375" style="22" customWidth="1"/>
    <col min="23" max="23" width="12.5703125" style="22" customWidth="1"/>
    <col min="24" max="24" width="12.140625" style="22" customWidth="1"/>
    <col min="25" max="25" width="11.140625" customWidth="1"/>
    <col min="26" max="26" width="11" customWidth="1"/>
    <col min="27" max="27" width="14.28515625" customWidth="1"/>
    <col min="28" max="28" width="9.5703125" customWidth="1"/>
    <col min="29" max="29" width="15.42578125" customWidth="1"/>
  </cols>
  <sheetData>
    <row r="1" spans="1:33" x14ac:dyDescent="0.25">
      <c r="A1" s="65"/>
      <c r="B1" s="65"/>
      <c r="C1" s="66" t="s">
        <v>115</v>
      </c>
      <c r="D1" s="65"/>
      <c r="E1" s="67">
        <v>0.06</v>
      </c>
      <c r="F1" s="65"/>
      <c r="G1" s="65" t="s">
        <v>127</v>
      </c>
      <c r="H1" s="65"/>
      <c r="I1" s="65"/>
      <c r="J1" s="68">
        <v>5.37</v>
      </c>
      <c r="K1" s="68"/>
      <c r="L1" s="66"/>
      <c r="M1" s="65" t="s">
        <v>129</v>
      </c>
      <c r="N1" s="69">
        <v>0</v>
      </c>
      <c r="O1" s="65"/>
      <c r="P1" s="65"/>
      <c r="Q1" s="65"/>
      <c r="R1" s="65"/>
      <c r="S1" s="65"/>
      <c r="T1" s="65"/>
      <c r="U1" s="65"/>
      <c r="V1" s="65"/>
      <c r="W1" s="65"/>
      <c r="X1" s="65"/>
      <c r="Y1" s="70"/>
      <c r="Z1" s="70"/>
    </row>
    <row r="2" spans="1:33" x14ac:dyDescent="0.25">
      <c r="A2" s="65"/>
      <c r="B2" s="65"/>
      <c r="C2" s="66"/>
      <c r="D2" s="65"/>
      <c r="E2" s="65"/>
      <c r="F2" s="65"/>
      <c r="G2" s="65" t="s">
        <v>126</v>
      </c>
      <c r="H2" s="65"/>
      <c r="I2" s="65"/>
      <c r="J2" s="68">
        <v>5.55</v>
      </c>
      <c r="K2" s="68"/>
      <c r="L2" s="66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70"/>
      <c r="Z2" s="70"/>
    </row>
    <row r="3" spans="1:33" x14ac:dyDescent="0.25">
      <c r="A3" s="71"/>
      <c r="B3" s="71"/>
      <c r="C3" s="72"/>
      <c r="D3" s="71"/>
      <c r="E3" s="71"/>
      <c r="F3" s="71"/>
      <c r="G3" s="65" t="s">
        <v>128</v>
      </c>
      <c r="H3" s="65"/>
      <c r="I3" s="65"/>
      <c r="J3" s="69">
        <v>0.92</v>
      </c>
      <c r="K3" s="72"/>
      <c r="L3" s="72"/>
      <c r="M3" s="71"/>
      <c r="N3" s="71"/>
      <c r="O3" s="71"/>
      <c r="P3" s="71"/>
      <c r="Q3" s="71"/>
      <c r="R3" s="71"/>
      <c r="S3" s="71"/>
      <c r="T3" s="71"/>
      <c r="U3" s="71"/>
      <c r="V3" s="71"/>
      <c r="W3" s="74" t="s">
        <v>119</v>
      </c>
      <c r="X3" s="74"/>
      <c r="Y3" s="101" t="s">
        <v>157</v>
      </c>
      <c r="Z3" s="101"/>
    </row>
    <row r="4" spans="1:33" ht="24" x14ac:dyDescent="0.25">
      <c r="A4" s="75" t="s">
        <v>42</v>
      </c>
      <c r="B4" s="77" t="s">
        <v>43</v>
      </c>
      <c r="C4" s="79" t="s">
        <v>44</v>
      </c>
      <c r="D4" s="40" t="s">
        <v>45</v>
      </c>
      <c r="E4" s="40" t="s">
        <v>141</v>
      </c>
      <c r="F4" s="40" t="s">
        <v>139</v>
      </c>
      <c r="G4" s="40" t="s">
        <v>48</v>
      </c>
      <c r="H4" s="40"/>
      <c r="I4" s="40"/>
      <c r="J4" s="50" t="s">
        <v>49</v>
      </c>
      <c r="K4" s="40" t="s">
        <v>137</v>
      </c>
      <c r="L4" s="60" t="s">
        <v>144</v>
      </c>
      <c r="M4" s="55" t="s">
        <v>152</v>
      </c>
      <c r="N4" s="16" t="s">
        <v>117</v>
      </c>
      <c r="O4" s="16" t="s">
        <v>116</v>
      </c>
      <c r="P4" s="16" t="s">
        <v>118</v>
      </c>
      <c r="Q4" s="16" t="s">
        <v>123</v>
      </c>
      <c r="R4" s="16" t="s">
        <v>53</v>
      </c>
      <c r="S4" s="59" t="s">
        <v>158</v>
      </c>
      <c r="T4" s="81" t="s">
        <v>130</v>
      </c>
      <c r="U4" s="82"/>
      <c r="V4" s="29" t="s">
        <v>55</v>
      </c>
      <c r="W4" s="16" t="s">
        <v>120</v>
      </c>
      <c r="X4" s="16" t="s">
        <v>121</v>
      </c>
      <c r="Y4" s="83" t="s">
        <v>120</v>
      </c>
      <c r="Z4" s="85" t="s">
        <v>121</v>
      </c>
    </row>
    <row r="5" spans="1:33" ht="29.25" customHeight="1" x14ac:dyDescent="0.25">
      <c r="A5" s="76"/>
      <c r="B5" s="78"/>
      <c r="C5" s="80"/>
      <c r="D5" s="56" t="s">
        <v>155</v>
      </c>
      <c r="E5" s="56" t="s">
        <v>140</v>
      </c>
      <c r="F5" s="56" t="s">
        <v>138</v>
      </c>
      <c r="G5" s="56" t="s">
        <v>142</v>
      </c>
      <c r="H5" s="56"/>
      <c r="I5" s="56"/>
      <c r="J5" s="56" t="s">
        <v>136</v>
      </c>
      <c r="K5" s="56" t="s">
        <v>143</v>
      </c>
      <c r="L5" s="57" t="s">
        <v>145</v>
      </c>
      <c r="M5" s="57" t="s">
        <v>151</v>
      </c>
      <c r="N5" s="57"/>
      <c r="O5" s="57"/>
      <c r="P5" s="57"/>
      <c r="Q5" s="56" t="s">
        <v>122</v>
      </c>
      <c r="R5" s="58"/>
      <c r="S5" s="58"/>
      <c r="T5" s="56" t="s">
        <v>153</v>
      </c>
      <c r="U5" s="56" t="s">
        <v>150</v>
      </c>
      <c r="V5" s="57" t="s">
        <v>149</v>
      </c>
      <c r="W5" s="56" t="s">
        <v>148</v>
      </c>
      <c r="X5" s="58" t="s">
        <v>154</v>
      </c>
      <c r="Y5" s="84"/>
      <c r="Z5" s="86"/>
    </row>
    <row r="6" spans="1:33" ht="17.25" customHeight="1" x14ac:dyDescent="0.25">
      <c r="A6" s="102">
        <v>30000</v>
      </c>
      <c r="B6" s="103" t="s">
        <v>0</v>
      </c>
      <c r="C6" s="102" t="s">
        <v>146</v>
      </c>
      <c r="D6" s="104">
        <f t="shared" ref="D6:D23" si="0">VLOOKUP(A6,$A$85:$P$162,4,TRUE)</f>
        <v>127</v>
      </c>
      <c r="E6" s="104">
        <f t="shared" ref="E6:E23" si="1">VLOOKUP(A6,$A$85:$P$162,5,TRUE)</f>
        <v>9</v>
      </c>
      <c r="F6" s="104">
        <f t="shared" ref="F6:F23" si="2">VLOOKUP(A6,$A$85:$P$162,6,TRUE)</f>
        <v>2000</v>
      </c>
      <c r="G6" s="104">
        <f t="shared" ref="G6:G23" si="3">VLOOKUP(A6,$A$85:$P$162,7,TRUE)</f>
        <v>30</v>
      </c>
      <c r="H6" s="105"/>
      <c r="I6" s="106"/>
      <c r="J6" s="105">
        <v>1194234.47</v>
      </c>
      <c r="K6" s="105">
        <f t="shared" ref="K6:K64" si="4">TRUNC(J6*(G6/100),2)</f>
        <v>358270.34</v>
      </c>
      <c r="L6" s="105">
        <f t="shared" ref="L6:L17" si="5">VLOOKUP(A6,$A$85:$R$162,18,TRUE)</f>
        <v>1</v>
      </c>
      <c r="M6" s="107" t="str">
        <f t="shared" ref="M6:M23" si="6">VLOOKUP(A6,$A$85:$R$162,10,TRUE)</f>
        <v>Óleo Diesel</v>
      </c>
      <c r="N6" s="108">
        <f t="shared" ref="N6:N64" si="7">TRUNC((J6-K6)/(E6*F6),2)</f>
        <v>46.44</v>
      </c>
      <c r="O6" s="108">
        <f t="shared" ref="O6:O64" si="8">TRUNC(((E6+1)/(2*E6))*J6,2)</f>
        <v>663463.59</v>
      </c>
      <c r="P6" s="108">
        <f t="shared" ref="P6:P64" si="9">TRUNC((O6*$E$1)/F6,2)</f>
        <v>19.899999999999999</v>
      </c>
      <c r="Q6" s="109">
        <f t="shared" ref="Q6:Q53" si="10">P6+N6</f>
        <v>66.34</v>
      </c>
      <c r="R6" s="109">
        <f t="shared" ref="R6:R53" si="11">TRUNC((J6*L6)/(E6*F6),2)</f>
        <v>66.34</v>
      </c>
      <c r="S6" s="109"/>
      <c r="T6" s="109">
        <v>0.14000000000000001</v>
      </c>
      <c r="U6" s="109">
        <f t="shared" ref="U6:U23" si="12">VLOOKUP(A6,$A$85:$P$162,13,TRUE)</f>
        <v>98.67</v>
      </c>
      <c r="V6" s="110">
        <v>37.1</v>
      </c>
      <c r="W6" s="111">
        <f t="shared" ref="W6:W53" si="13">V6+U6+R6+Q6+S6</f>
        <v>268.45000000000005</v>
      </c>
      <c r="X6" s="111">
        <f t="shared" ref="X6:X53" si="14">Q6+V6+S6</f>
        <v>103.44</v>
      </c>
      <c r="Y6" s="91">
        <f t="shared" ref="Y6:Y23" si="15">VLOOKUP(A6,$A$85:$P$162,15,TRUE)</f>
        <v>329.46</v>
      </c>
      <c r="Z6" s="92">
        <f t="shared" ref="Z6:Z23" si="16">VLOOKUP(A6,$A$85:$P$162,16,TRUE)</f>
        <v>136.01</v>
      </c>
      <c r="AA6" s="93">
        <f>1-(W6/Y6)</f>
        <v>0.1851818126631456</v>
      </c>
      <c r="AB6" s="93">
        <f>1-(X6/Z6)</f>
        <v>0.23946768619954417</v>
      </c>
      <c r="AC6" s="34"/>
      <c r="AF6" s="73"/>
      <c r="AG6" s="73"/>
    </row>
    <row r="7" spans="1:33" ht="17.25" customHeight="1" x14ac:dyDescent="0.25">
      <c r="A7" s="102">
        <v>30001</v>
      </c>
      <c r="B7" s="103" t="s">
        <v>1</v>
      </c>
      <c r="C7" s="102" t="s">
        <v>146</v>
      </c>
      <c r="D7" s="104">
        <f t="shared" si="0"/>
        <v>259</v>
      </c>
      <c r="E7" s="104">
        <f t="shared" si="1"/>
        <v>9</v>
      </c>
      <c r="F7" s="104">
        <f t="shared" si="2"/>
        <v>2000</v>
      </c>
      <c r="G7" s="104">
        <f t="shared" si="3"/>
        <v>30</v>
      </c>
      <c r="H7" s="105"/>
      <c r="I7" s="106"/>
      <c r="J7" s="105">
        <v>3585344.16</v>
      </c>
      <c r="K7" s="105">
        <f t="shared" si="4"/>
        <v>1075603.24</v>
      </c>
      <c r="L7" s="105">
        <f t="shared" si="5"/>
        <v>1</v>
      </c>
      <c r="M7" s="107" t="str">
        <f t="shared" si="6"/>
        <v>Óleo Diesel</v>
      </c>
      <c r="N7" s="108">
        <f t="shared" si="7"/>
        <v>139.43</v>
      </c>
      <c r="O7" s="108">
        <f t="shared" si="8"/>
        <v>1991857.86</v>
      </c>
      <c r="P7" s="108">
        <f t="shared" si="9"/>
        <v>59.75</v>
      </c>
      <c r="Q7" s="109">
        <f t="shared" si="10"/>
        <v>199.18</v>
      </c>
      <c r="R7" s="109">
        <f t="shared" si="11"/>
        <v>199.18</v>
      </c>
      <c r="S7" s="109"/>
      <c r="T7" s="109">
        <v>0.14000000000000001</v>
      </c>
      <c r="U7" s="109">
        <f t="shared" si="12"/>
        <v>201.24</v>
      </c>
      <c r="V7" s="110">
        <v>37.1</v>
      </c>
      <c r="W7" s="111">
        <f t="shared" si="13"/>
        <v>636.70000000000005</v>
      </c>
      <c r="X7" s="111">
        <f t="shared" si="14"/>
        <v>236.28</v>
      </c>
      <c r="Y7" s="91">
        <f t="shared" si="15"/>
        <v>773.63</v>
      </c>
      <c r="Z7" s="92">
        <f t="shared" si="16"/>
        <v>306.81</v>
      </c>
      <c r="AA7" s="93">
        <f t="shared" ref="AA7:AA53" si="17">1-(W7/Y7)</f>
        <v>0.17699675555498096</v>
      </c>
      <c r="AB7" s="93">
        <f t="shared" ref="AB7:AB53" si="18">1-(X7/Z7)</f>
        <v>0.22988168573384182</v>
      </c>
      <c r="AF7" s="73"/>
      <c r="AG7" s="73"/>
    </row>
    <row r="8" spans="1:33" ht="17.25" customHeight="1" x14ac:dyDescent="0.25">
      <c r="A8" s="102">
        <v>30005</v>
      </c>
      <c r="B8" s="103" t="s">
        <v>8</v>
      </c>
      <c r="C8" s="102" t="s">
        <v>146</v>
      </c>
      <c r="D8" s="104">
        <f t="shared" si="0"/>
        <v>77</v>
      </c>
      <c r="E8" s="104">
        <f t="shared" si="1"/>
        <v>6</v>
      </c>
      <c r="F8" s="104">
        <f t="shared" si="2"/>
        <v>2000</v>
      </c>
      <c r="G8" s="104">
        <f t="shared" si="3"/>
        <v>20</v>
      </c>
      <c r="H8" s="105"/>
      <c r="I8" s="106"/>
      <c r="J8" s="105">
        <v>249245.5</v>
      </c>
      <c r="K8" s="105">
        <f t="shared" si="4"/>
        <v>49849.1</v>
      </c>
      <c r="L8" s="105">
        <f t="shared" si="5"/>
        <v>0.7</v>
      </c>
      <c r="M8" s="107" t="str">
        <f t="shared" si="6"/>
        <v>Óleo Diesel</v>
      </c>
      <c r="N8" s="108">
        <f t="shared" si="7"/>
        <v>16.61</v>
      </c>
      <c r="O8" s="108">
        <f t="shared" si="8"/>
        <v>145393.20000000001</v>
      </c>
      <c r="P8" s="108">
        <f t="shared" si="9"/>
        <v>4.3600000000000003</v>
      </c>
      <c r="Q8" s="109">
        <f t="shared" si="10"/>
        <v>20.97</v>
      </c>
      <c r="R8" s="109">
        <f t="shared" si="11"/>
        <v>14.53</v>
      </c>
      <c r="S8" s="109"/>
      <c r="T8" s="109">
        <v>0.18</v>
      </c>
      <c r="U8" s="109">
        <f t="shared" si="12"/>
        <v>76.92</v>
      </c>
      <c r="V8" s="112">
        <v>24.79</v>
      </c>
      <c r="W8" s="111">
        <f t="shared" si="13"/>
        <v>137.21</v>
      </c>
      <c r="X8" s="111">
        <f t="shared" si="14"/>
        <v>45.76</v>
      </c>
      <c r="Y8" s="91">
        <f t="shared" si="15"/>
        <v>155.21</v>
      </c>
      <c r="Z8" s="92">
        <f t="shared" si="16"/>
        <v>57.52</v>
      </c>
      <c r="AA8" s="93">
        <f t="shared" si="17"/>
        <v>0.11597190902648025</v>
      </c>
      <c r="AB8" s="93">
        <f t="shared" si="18"/>
        <v>0.20445062586926299</v>
      </c>
      <c r="AF8" s="73"/>
      <c r="AG8" s="73"/>
    </row>
    <row r="9" spans="1:33" ht="17.25" customHeight="1" x14ac:dyDescent="0.25">
      <c r="A9" s="102">
        <v>30007</v>
      </c>
      <c r="B9" s="103" t="s">
        <v>2</v>
      </c>
      <c r="C9" s="102" t="s">
        <v>146</v>
      </c>
      <c r="D9" s="104">
        <f t="shared" si="0"/>
        <v>195</v>
      </c>
      <c r="E9" s="104">
        <f t="shared" si="1"/>
        <v>5</v>
      </c>
      <c r="F9" s="104">
        <f t="shared" si="2"/>
        <v>2000</v>
      </c>
      <c r="G9" s="104">
        <f t="shared" si="3"/>
        <v>30</v>
      </c>
      <c r="H9" s="105"/>
      <c r="I9" s="106"/>
      <c r="J9" s="105">
        <v>1545625.91</v>
      </c>
      <c r="K9" s="105">
        <f t="shared" si="4"/>
        <v>463687.77</v>
      </c>
      <c r="L9" s="105">
        <f t="shared" si="5"/>
        <v>0.7</v>
      </c>
      <c r="M9" s="107" t="str">
        <f t="shared" si="6"/>
        <v>Óleo Diesel</v>
      </c>
      <c r="N9" s="108">
        <f t="shared" si="7"/>
        <v>108.19</v>
      </c>
      <c r="O9" s="108">
        <f t="shared" si="8"/>
        <v>927375.54</v>
      </c>
      <c r="P9" s="108">
        <f t="shared" si="9"/>
        <v>27.82</v>
      </c>
      <c r="Q9" s="109">
        <f t="shared" si="10"/>
        <v>136.01</v>
      </c>
      <c r="R9" s="109">
        <f t="shared" si="11"/>
        <v>108.19</v>
      </c>
      <c r="S9" s="109"/>
      <c r="T9" s="109">
        <v>0.08</v>
      </c>
      <c r="U9" s="109">
        <f t="shared" si="12"/>
        <v>86.58</v>
      </c>
      <c r="V9" s="110">
        <v>37.1</v>
      </c>
      <c r="W9" s="111">
        <f t="shared" si="13"/>
        <v>367.88</v>
      </c>
      <c r="X9" s="111">
        <f t="shared" si="14"/>
        <v>173.10999999999999</v>
      </c>
      <c r="Y9" s="91">
        <f t="shared" si="15"/>
        <v>449.14</v>
      </c>
      <c r="Z9" s="92">
        <f t="shared" si="16"/>
        <v>220.2</v>
      </c>
      <c r="AA9" s="93">
        <f t="shared" si="17"/>
        <v>0.18092354277062828</v>
      </c>
      <c r="AB9" s="93">
        <f t="shared" si="18"/>
        <v>0.21385104450499548</v>
      </c>
      <c r="AF9" s="73"/>
      <c r="AG9" s="73"/>
    </row>
    <row r="10" spans="1:33" ht="17.25" customHeight="1" x14ac:dyDescent="0.25">
      <c r="A10" s="102">
        <v>30008</v>
      </c>
      <c r="B10" s="103" t="s">
        <v>14</v>
      </c>
      <c r="C10" s="102" t="s">
        <v>146</v>
      </c>
      <c r="D10" s="104">
        <f t="shared" si="0"/>
        <v>58</v>
      </c>
      <c r="E10" s="104">
        <f t="shared" si="1"/>
        <v>5</v>
      </c>
      <c r="F10" s="104">
        <f t="shared" si="2"/>
        <v>2000</v>
      </c>
      <c r="G10" s="104">
        <f t="shared" si="3"/>
        <v>30</v>
      </c>
      <c r="H10" s="105"/>
      <c r="I10" s="106"/>
      <c r="J10" s="105">
        <v>313454.63</v>
      </c>
      <c r="K10" s="105">
        <f t="shared" si="4"/>
        <v>94036.38</v>
      </c>
      <c r="L10" s="105">
        <f t="shared" si="5"/>
        <v>0.7</v>
      </c>
      <c r="M10" s="107" t="str">
        <f t="shared" si="6"/>
        <v>Óleo Diesel</v>
      </c>
      <c r="N10" s="108">
        <f t="shared" si="7"/>
        <v>21.94</v>
      </c>
      <c r="O10" s="108">
        <f t="shared" si="8"/>
        <v>188072.77</v>
      </c>
      <c r="P10" s="108">
        <f t="shared" si="9"/>
        <v>5.64</v>
      </c>
      <c r="Q10" s="109">
        <f t="shared" si="10"/>
        <v>27.580000000000002</v>
      </c>
      <c r="R10" s="109">
        <f t="shared" si="11"/>
        <v>21.94</v>
      </c>
      <c r="S10" s="109"/>
      <c r="T10" s="109">
        <v>0.13</v>
      </c>
      <c r="U10" s="109">
        <f t="shared" si="12"/>
        <v>41.84</v>
      </c>
      <c r="V10" s="110">
        <v>37.1</v>
      </c>
      <c r="W10" s="111">
        <f t="shared" si="13"/>
        <v>128.46</v>
      </c>
      <c r="X10" s="111">
        <f t="shared" si="14"/>
        <v>64.680000000000007</v>
      </c>
      <c r="Y10" s="91">
        <f t="shared" si="15"/>
        <v>153.82</v>
      </c>
      <c r="Z10" s="92">
        <f t="shared" si="16"/>
        <v>80.64</v>
      </c>
      <c r="AA10" s="93">
        <f t="shared" si="17"/>
        <v>0.16486802756468588</v>
      </c>
      <c r="AB10" s="93">
        <f t="shared" si="18"/>
        <v>0.19791666666666663</v>
      </c>
      <c r="AF10" s="73"/>
      <c r="AG10" s="73"/>
    </row>
    <row r="11" spans="1:33" ht="17.25" customHeight="1" x14ac:dyDescent="0.25">
      <c r="A11" s="102">
        <v>30009</v>
      </c>
      <c r="B11" s="103" t="s">
        <v>9</v>
      </c>
      <c r="C11" s="102" t="s">
        <v>146</v>
      </c>
      <c r="D11" s="104">
        <f t="shared" si="0"/>
        <v>82</v>
      </c>
      <c r="E11" s="104">
        <f t="shared" si="1"/>
        <v>6</v>
      </c>
      <c r="F11" s="104">
        <f t="shared" si="2"/>
        <v>2000</v>
      </c>
      <c r="G11" s="104">
        <f t="shared" si="3"/>
        <v>20</v>
      </c>
      <c r="H11" s="105"/>
      <c r="I11" s="106"/>
      <c r="J11" s="105">
        <v>547480.66</v>
      </c>
      <c r="K11" s="105">
        <f t="shared" si="4"/>
        <v>109496.13</v>
      </c>
      <c r="L11" s="105">
        <f t="shared" si="5"/>
        <v>0.8</v>
      </c>
      <c r="M11" s="107" t="str">
        <f t="shared" si="6"/>
        <v>Óleo Diesel</v>
      </c>
      <c r="N11" s="108">
        <f t="shared" si="7"/>
        <v>36.49</v>
      </c>
      <c r="O11" s="108">
        <f t="shared" si="8"/>
        <v>319363.71000000002</v>
      </c>
      <c r="P11" s="108">
        <f t="shared" si="9"/>
        <v>9.58</v>
      </c>
      <c r="Q11" s="109">
        <f t="shared" si="10"/>
        <v>46.07</v>
      </c>
      <c r="R11" s="109">
        <f t="shared" si="11"/>
        <v>36.49</v>
      </c>
      <c r="S11" s="109"/>
      <c r="T11" s="109">
        <v>0.16</v>
      </c>
      <c r="U11" s="109">
        <f t="shared" si="12"/>
        <v>72.81</v>
      </c>
      <c r="V11" s="110">
        <v>37.1</v>
      </c>
      <c r="W11" s="111">
        <f t="shared" si="13"/>
        <v>192.47</v>
      </c>
      <c r="X11" s="111">
        <f t="shared" si="14"/>
        <v>83.17</v>
      </c>
      <c r="Y11" s="91">
        <f t="shared" si="15"/>
        <v>232.01</v>
      </c>
      <c r="Z11" s="92">
        <f t="shared" si="16"/>
        <v>107.06</v>
      </c>
      <c r="AA11" s="93">
        <f t="shared" si="17"/>
        <v>0.17042368863411061</v>
      </c>
      <c r="AB11" s="93">
        <f t="shared" si="18"/>
        <v>0.22314589949560992</v>
      </c>
      <c r="AF11" s="73"/>
      <c r="AG11" s="73"/>
    </row>
    <row r="12" spans="1:33" ht="17.25" customHeight="1" x14ac:dyDescent="0.25">
      <c r="A12" s="102">
        <v>30010</v>
      </c>
      <c r="B12" s="103" t="s">
        <v>13</v>
      </c>
      <c r="C12" s="102" t="s">
        <v>146</v>
      </c>
      <c r="D12" s="104">
        <f t="shared" si="0"/>
        <v>113</v>
      </c>
      <c r="E12" s="104">
        <f t="shared" si="1"/>
        <v>5</v>
      </c>
      <c r="F12" s="104">
        <f t="shared" si="2"/>
        <v>2000</v>
      </c>
      <c r="G12" s="104">
        <f t="shared" si="3"/>
        <v>30</v>
      </c>
      <c r="H12" s="105"/>
      <c r="I12" s="106"/>
      <c r="J12" s="105">
        <v>686637.23</v>
      </c>
      <c r="K12" s="105">
        <f t="shared" si="4"/>
        <v>205991.16</v>
      </c>
      <c r="L12" s="105">
        <f t="shared" si="5"/>
        <v>0.7</v>
      </c>
      <c r="M12" s="107" t="str">
        <f t="shared" si="6"/>
        <v>Óleo Diesel</v>
      </c>
      <c r="N12" s="108">
        <f t="shared" si="7"/>
        <v>48.06</v>
      </c>
      <c r="O12" s="108">
        <f t="shared" si="8"/>
        <v>411982.33</v>
      </c>
      <c r="P12" s="108">
        <f t="shared" si="9"/>
        <v>12.35</v>
      </c>
      <c r="Q12" s="109">
        <f t="shared" si="10"/>
        <v>60.410000000000004</v>
      </c>
      <c r="R12" s="109">
        <f t="shared" si="11"/>
        <v>48.06</v>
      </c>
      <c r="S12" s="109"/>
      <c r="T12" s="109">
        <v>0.13</v>
      </c>
      <c r="U12" s="109">
        <f t="shared" si="12"/>
        <v>50.17</v>
      </c>
      <c r="V12" s="110">
        <v>37.1</v>
      </c>
      <c r="W12" s="111">
        <f t="shared" si="13"/>
        <v>195.74</v>
      </c>
      <c r="X12" s="111">
        <f t="shared" si="14"/>
        <v>97.51</v>
      </c>
      <c r="Y12" s="91">
        <f t="shared" si="15"/>
        <v>246.38</v>
      </c>
      <c r="Z12" s="92">
        <f t="shared" si="16"/>
        <v>127.55</v>
      </c>
      <c r="AA12" s="93">
        <f t="shared" si="17"/>
        <v>0.20553616364964689</v>
      </c>
      <c r="AB12" s="93">
        <f t="shared" si="18"/>
        <v>0.23551548412387291</v>
      </c>
      <c r="AF12" s="73"/>
      <c r="AG12" s="73"/>
    </row>
    <row r="13" spans="1:33" ht="17.25" customHeight="1" x14ac:dyDescent="0.25">
      <c r="A13" s="102">
        <v>30011</v>
      </c>
      <c r="B13" s="103" t="s">
        <v>159</v>
      </c>
      <c r="C13" s="102" t="s">
        <v>146</v>
      </c>
      <c r="D13" s="104">
        <f t="shared" si="0"/>
        <v>103</v>
      </c>
      <c r="E13" s="104">
        <f t="shared" si="1"/>
        <v>5</v>
      </c>
      <c r="F13" s="104">
        <f t="shared" si="2"/>
        <v>2000</v>
      </c>
      <c r="G13" s="104">
        <f t="shared" si="3"/>
        <v>30</v>
      </c>
      <c r="H13" s="105"/>
      <c r="I13" s="106"/>
      <c r="J13" s="105">
        <v>739518.7</v>
      </c>
      <c r="K13" s="105">
        <f t="shared" ref="K13" si="19">TRUNC(J13*(G13/100),2)</f>
        <v>221855.61</v>
      </c>
      <c r="L13" s="105">
        <f t="shared" si="5"/>
        <v>0.7</v>
      </c>
      <c r="M13" s="107" t="str">
        <f t="shared" si="6"/>
        <v>Óleo Diesel</v>
      </c>
      <c r="N13" s="108">
        <f t="shared" ref="N13" si="20">TRUNC((J13-K13)/(E13*F13),2)</f>
        <v>51.76</v>
      </c>
      <c r="O13" s="108">
        <f t="shared" ref="O13" si="21">TRUNC(((E13+1)/(2*E13))*J13,2)</f>
        <v>443711.22</v>
      </c>
      <c r="P13" s="108">
        <f t="shared" ref="P13" si="22">TRUNC((O13*$E$1)/F13,2)</f>
        <v>13.31</v>
      </c>
      <c r="Q13" s="109">
        <f t="shared" ref="Q13" si="23">P13+N13</f>
        <v>65.069999999999993</v>
      </c>
      <c r="R13" s="109">
        <f t="shared" ref="R13" si="24">TRUNC((J13*L13)/(E13*F13),2)</f>
        <v>51.76</v>
      </c>
      <c r="S13" s="109"/>
      <c r="T13" s="109">
        <v>0.13</v>
      </c>
      <c r="U13" s="109">
        <f t="shared" si="12"/>
        <v>74.31</v>
      </c>
      <c r="V13" s="110">
        <v>37.1</v>
      </c>
      <c r="W13" s="111">
        <f>V13+U13+R13+Q13+S13</f>
        <v>228.23999999999998</v>
      </c>
      <c r="X13" s="111">
        <f t="shared" ref="X13" si="25">Q13+V13+S13</f>
        <v>102.16999999999999</v>
      </c>
      <c r="Y13" s="91">
        <f t="shared" si="15"/>
        <v>282.45999999999998</v>
      </c>
      <c r="Z13" s="92">
        <f t="shared" si="16"/>
        <v>134.19999999999999</v>
      </c>
      <c r="AA13" s="93">
        <f t="shared" ref="AA13" si="26">1-(W13/Y13)</f>
        <v>0.19195638320470154</v>
      </c>
      <c r="AB13" s="93">
        <f t="shared" ref="AB13" si="27">1-(X13/Z13)</f>
        <v>0.23867362146050675</v>
      </c>
      <c r="AF13" s="73"/>
      <c r="AG13" s="73"/>
    </row>
    <row r="14" spans="1:33" ht="17.25" customHeight="1" x14ac:dyDescent="0.25">
      <c r="A14" s="102">
        <v>30012</v>
      </c>
      <c r="B14" s="103" t="s">
        <v>23</v>
      </c>
      <c r="C14" s="102" t="s">
        <v>146</v>
      </c>
      <c r="D14" s="104">
        <f t="shared" si="0"/>
        <v>82</v>
      </c>
      <c r="E14" s="104">
        <f t="shared" si="1"/>
        <v>6</v>
      </c>
      <c r="F14" s="104">
        <f t="shared" si="2"/>
        <v>2000</v>
      </c>
      <c r="G14" s="104">
        <f t="shared" si="3"/>
        <v>20</v>
      </c>
      <c r="H14" s="105"/>
      <c r="I14" s="106"/>
      <c r="J14" s="105">
        <v>645719.02</v>
      </c>
      <c r="K14" s="105">
        <f t="shared" si="4"/>
        <v>129143.8</v>
      </c>
      <c r="L14" s="105">
        <f t="shared" si="5"/>
        <v>0.8</v>
      </c>
      <c r="M14" s="107" t="str">
        <f t="shared" si="6"/>
        <v>Óleo Diesel</v>
      </c>
      <c r="N14" s="108">
        <f t="shared" si="7"/>
        <v>43.04</v>
      </c>
      <c r="O14" s="108">
        <f t="shared" si="8"/>
        <v>376669.42</v>
      </c>
      <c r="P14" s="108">
        <f t="shared" si="9"/>
        <v>11.3</v>
      </c>
      <c r="Q14" s="109">
        <f t="shared" si="10"/>
        <v>54.34</v>
      </c>
      <c r="R14" s="109">
        <f t="shared" si="11"/>
        <v>43.04</v>
      </c>
      <c r="S14" s="109"/>
      <c r="T14" s="109"/>
      <c r="U14" s="109">
        <f t="shared" si="12"/>
        <v>122.87</v>
      </c>
      <c r="V14" s="110">
        <v>37.1</v>
      </c>
      <c r="W14" s="111">
        <f t="shared" si="13"/>
        <v>257.35000000000002</v>
      </c>
      <c r="X14" s="111">
        <f t="shared" si="14"/>
        <v>91.44</v>
      </c>
      <c r="Y14" s="91">
        <f t="shared" si="15"/>
        <v>303.23</v>
      </c>
      <c r="Z14" s="92">
        <f t="shared" si="16"/>
        <v>118.87</v>
      </c>
      <c r="AA14" s="93">
        <f t="shared" si="17"/>
        <v>0.15130429047257854</v>
      </c>
      <c r="AB14" s="93">
        <f t="shared" si="18"/>
        <v>0.23075628838226636</v>
      </c>
      <c r="AF14" s="73"/>
      <c r="AG14" s="73"/>
    </row>
    <row r="15" spans="1:33" ht="17.25" customHeight="1" x14ac:dyDescent="0.25">
      <c r="A15" s="102">
        <v>30013</v>
      </c>
      <c r="B15" s="103" t="s">
        <v>10</v>
      </c>
      <c r="C15" s="102" t="s">
        <v>146</v>
      </c>
      <c r="D15" s="104">
        <f t="shared" si="0"/>
        <v>0</v>
      </c>
      <c r="E15" s="104">
        <f t="shared" si="1"/>
        <v>7</v>
      </c>
      <c r="F15" s="104">
        <f t="shared" si="2"/>
        <v>2000</v>
      </c>
      <c r="G15" s="104">
        <f t="shared" si="3"/>
        <v>10</v>
      </c>
      <c r="H15" s="105"/>
      <c r="I15" s="106"/>
      <c r="J15" s="105">
        <v>35863.99</v>
      </c>
      <c r="K15" s="105">
        <f t="shared" si="4"/>
        <v>3586.39</v>
      </c>
      <c r="L15" s="105">
        <f t="shared" si="5"/>
        <v>0.5</v>
      </c>
      <c r="M15" s="107" t="str">
        <f t="shared" si="6"/>
        <v>Nenhum</v>
      </c>
      <c r="N15" s="108">
        <f t="shared" si="7"/>
        <v>2.2999999999999998</v>
      </c>
      <c r="O15" s="108">
        <f t="shared" si="8"/>
        <v>20493.7</v>
      </c>
      <c r="P15" s="108">
        <f t="shared" si="9"/>
        <v>0.61</v>
      </c>
      <c r="Q15" s="109">
        <f t="shared" si="10"/>
        <v>2.9099999999999997</v>
      </c>
      <c r="R15" s="109">
        <f t="shared" si="11"/>
        <v>1.28</v>
      </c>
      <c r="S15" s="109"/>
      <c r="T15" s="109"/>
      <c r="U15" s="109">
        <f t="shared" si="12"/>
        <v>0</v>
      </c>
      <c r="V15" s="113">
        <f t="shared" ref="V15:V62" si="28">VLOOKUP(A15,$A$85:$P$162,14,TRUE)</f>
        <v>0</v>
      </c>
      <c r="W15" s="111">
        <f t="shared" si="13"/>
        <v>4.1899999999999995</v>
      </c>
      <c r="X15" s="111">
        <f t="shared" si="14"/>
        <v>2.9099999999999997</v>
      </c>
      <c r="Y15" s="91">
        <f t="shared" si="15"/>
        <v>4.93</v>
      </c>
      <c r="Z15" s="92">
        <f t="shared" si="16"/>
        <v>3.43</v>
      </c>
      <c r="AA15" s="93">
        <f t="shared" si="17"/>
        <v>0.15010141987829617</v>
      </c>
      <c r="AB15" s="93">
        <f t="shared" si="18"/>
        <v>0.15160349854227417</v>
      </c>
      <c r="AF15" s="73"/>
      <c r="AG15" s="73"/>
    </row>
    <row r="16" spans="1:33" ht="17.25" customHeight="1" x14ac:dyDescent="0.25">
      <c r="A16" s="102">
        <v>30014</v>
      </c>
      <c r="B16" s="103" t="s">
        <v>15</v>
      </c>
      <c r="C16" s="102" t="s">
        <v>146</v>
      </c>
      <c r="D16" s="104">
        <f t="shared" si="0"/>
        <v>97</v>
      </c>
      <c r="E16" s="104">
        <f t="shared" si="1"/>
        <v>6</v>
      </c>
      <c r="F16" s="104">
        <f t="shared" si="2"/>
        <v>2000</v>
      </c>
      <c r="G16" s="104">
        <f t="shared" si="3"/>
        <v>20</v>
      </c>
      <c r="H16" s="105"/>
      <c r="I16" s="106"/>
      <c r="J16" s="105">
        <v>644121.91</v>
      </c>
      <c r="K16" s="105">
        <f t="shared" si="4"/>
        <v>128824.38</v>
      </c>
      <c r="L16" s="105">
        <f t="shared" si="5"/>
        <v>0.8</v>
      </c>
      <c r="M16" s="107" t="str">
        <f t="shared" si="6"/>
        <v>Óleo Diesel</v>
      </c>
      <c r="N16" s="108">
        <f t="shared" si="7"/>
        <v>42.94</v>
      </c>
      <c r="O16" s="108">
        <f t="shared" si="8"/>
        <v>375737.78</v>
      </c>
      <c r="P16" s="108">
        <f t="shared" si="9"/>
        <v>11.27</v>
      </c>
      <c r="Q16" s="109">
        <f t="shared" si="10"/>
        <v>54.209999999999994</v>
      </c>
      <c r="R16" s="109">
        <f t="shared" si="11"/>
        <v>42.94</v>
      </c>
      <c r="S16" s="109"/>
      <c r="T16" s="114"/>
      <c r="U16" s="109">
        <f t="shared" si="12"/>
        <v>86.13</v>
      </c>
      <c r="V16" s="110">
        <v>37.1</v>
      </c>
      <c r="W16" s="111">
        <f t="shared" si="13"/>
        <v>220.38</v>
      </c>
      <c r="X16" s="111">
        <f t="shared" si="14"/>
        <v>91.31</v>
      </c>
      <c r="Y16" s="91">
        <f t="shared" si="15"/>
        <v>266.14999999999998</v>
      </c>
      <c r="Z16" s="92">
        <f t="shared" si="16"/>
        <v>118.68</v>
      </c>
      <c r="AA16" s="93">
        <f t="shared" si="17"/>
        <v>0.17197069321810998</v>
      </c>
      <c r="AB16" s="93">
        <f t="shared" si="18"/>
        <v>0.23062015503875977</v>
      </c>
      <c r="AF16" s="73"/>
      <c r="AG16" s="73"/>
    </row>
    <row r="17" spans="1:33" ht="17.25" customHeight="1" x14ac:dyDescent="0.25">
      <c r="A17" s="102">
        <v>30015</v>
      </c>
      <c r="B17" s="103" t="s">
        <v>18</v>
      </c>
      <c r="C17" s="102" t="s">
        <v>146</v>
      </c>
      <c r="D17" s="104">
        <f t="shared" si="0"/>
        <v>85</v>
      </c>
      <c r="E17" s="104">
        <f t="shared" si="1"/>
        <v>6</v>
      </c>
      <c r="F17" s="104">
        <f t="shared" si="2"/>
        <v>2000</v>
      </c>
      <c r="G17" s="104">
        <f t="shared" si="3"/>
        <v>20</v>
      </c>
      <c r="H17" s="105"/>
      <c r="I17" s="106"/>
      <c r="J17" s="105">
        <v>792909.95</v>
      </c>
      <c r="K17" s="105">
        <f t="shared" si="4"/>
        <v>158581.99</v>
      </c>
      <c r="L17" s="105">
        <f t="shared" si="5"/>
        <v>0.8</v>
      </c>
      <c r="M17" s="107" t="str">
        <f t="shared" si="6"/>
        <v>Óleo Diesel</v>
      </c>
      <c r="N17" s="108">
        <f t="shared" si="7"/>
        <v>52.86</v>
      </c>
      <c r="O17" s="108">
        <f t="shared" si="8"/>
        <v>462530.8</v>
      </c>
      <c r="P17" s="108">
        <f t="shared" si="9"/>
        <v>13.87</v>
      </c>
      <c r="Q17" s="109">
        <f t="shared" si="10"/>
        <v>66.73</v>
      </c>
      <c r="R17" s="109">
        <f t="shared" si="11"/>
        <v>52.86</v>
      </c>
      <c r="S17" s="109"/>
      <c r="T17" s="109"/>
      <c r="U17" s="109">
        <f t="shared" si="12"/>
        <v>61.32</v>
      </c>
      <c r="V17" s="110">
        <v>37.1</v>
      </c>
      <c r="W17" s="111">
        <f t="shared" si="13"/>
        <v>218.01</v>
      </c>
      <c r="X17" s="111">
        <f t="shared" si="14"/>
        <v>103.83000000000001</v>
      </c>
      <c r="Y17" s="91">
        <f t="shared" si="15"/>
        <v>262.02</v>
      </c>
      <c r="Z17" s="92">
        <f t="shared" si="16"/>
        <v>130.22</v>
      </c>
      <c r="AA17" s="93">
        <f t="shared" si="17"/>
        <v>0.16796427753606591</v>
      </c>
      <c r="AB17" s="93">
        <f t="shared" si="18"/>
        <v>0.2026570419290431</v>
      </c>
      <c r="AF17" s="73"/>
      <c r="AG17" s="73"/>
    </row>
    <row r="18" spans="1:33" ht="17.25" customHeight="1" x14ac:dyDescent="0.25">
      <c r="A18" s="102">
        <v>30016</v>
      </c>
      <c r="B18" s="115" t="s">
        <v>164</v>
      </c>
      <c r="C18" s="102" t="s">
        <v>146</v>
      </c>
      <c r="D18" s="104">
        <f t="shared" ref="D18" si="29">VLOOKUP(A18,$A$85:$P$162,4,TRUE)</f>
        <v>44</v>
      </c>
      <c r="E18" s="104">
        <f t="shared" ref="E18" si="30">VLOOKUP(A18,$A$85:$P$162,5,TRUE)</f>
        <v>7</v>
      </c>
      <c r="F18" s="104">
        <f t="shared" ref="F18" si="31">VLOOKUP(A18,$A$85:$P$162,6,TRUE)</f>
        <v>2000</v>
      </c>
      <c r="G18" s="104">
        <f t="shared" ref="G18" si="32">VLOOKUP(A18,$A$85:$P$162,7,TRUE)</f>
        <v>20</v>
      </c>
      <c r="H18" s="105"/>
      <c r="I18" s="106"/>
      <c r="J18" s="105">
        <v>1159637.92</v>
      </c>
      <c r="K18" s="105">
        <f t="shared" ref="K18" si="33">TRUNC(J18*(G18/100),2)</f>
        <v>231927.58</v>
      </c>
      <c r="L18" s="105">
        <f t="shared" ref="L18" si="34">VLOOKUP(A18,$A$85:$R$162,18,TRUE)</f>
        <v>0.7</v>
      </c>
      <c r="M18" s="107" t="str">
        <f t="shared" ref="M18" si="35">VLOOKUP(A18,$A$85:$R$162,10,TRUE)</f>
        <v>Energia (kwh)</v>
      </c>
      <c r="N18" s="108">
        <f t="shared" ref="N18" si="36">TRUNC((J18-K18)/(E18*F18),2)</f>
        <v>66.260000000000005</v>
      </c>
      <c r="O18" s="108">
        <f t="shared" ref="O18" si="37">TRUNC(((E18+1)/(2*E18))*J18,2)</f>
        <v>662650.24</v>
      </c>
      <c r="P18" s="108">
        <f t="shared" ref="P18" si="38">TRUNC((O18*$E$1)/F18,2)</f>
        <v>19.87</v>
      </c>
      <c r="Q18" s="109">
        <f t="shared" ref="Q18" si="39">P18+N18</f>
        <v>86.13000000000001</v>
      </c>
      <c r="R18" s="109">
        <f t="shared" ref="R18" si="40">TRUNC((J18*L18)/(E18*F18),2)</f>
        <v>57.98</v>
      </c>
      <c r="S18" s="109"/>
      <c r="T18" s="109"/>
      <c r="U18" s="109">
        <f t="shared" ref="U18" si="41">VLOOKUP(A18,$A$85:$P$162,13,TRUE)</f>
        <v>0</v>
      </c>
      <c r="V18" s="110">
        <v>37.1</v>
      </c>
      <c r="W18" s="111">
        <f t="shared" ref="W18" si="42">V18+U18+R18+Q18+S18</f>
        <v>181.21</v>
      </c>
      <c r="X18" s="111">
        <f t="shared" ref="X18" si="43">Q18+V18+S18</f>
        <v>123.23000000000002</v>
      </c>
      <c r="Y18" s="91">
        <f t="shared" ref="Y18" si="44">VLOOKUP(A18,$A$85:$P$162,15,TRUE)</f>
        <v>226</v>
      </c>
      <c r="Z18" s="92">
        <f t="shared" ref="Z18" si="45">VLOOKUP(A18,$A$85:$P$162,16,TRUE)</f>
        <v>151.66999999999999</v>
      </c>
      <c r="AA18" s="93">
        <f t="shared" ref="AA18" si="46">1-(W18/Y18)</f>
        <v>0.19818584070796452</v>
      </c>
      <c r="AB18" s="93">
        <f t="shared" ref="AB18" si="47">1-(X18/Z18)</f>
        <v>0.18751236236566216</v>
      </c>
      <c r="AF18" s="73"/>
      <c r="AG18" s="73"/>
    </row>
    <row r="19" spans="1:33" ht="17.25" customHeight="1" x14ac:dyDescent="0.25">
      <c r="A19" s="102">
        <v>30017</v>
      </c>
      <c r="B19" s="103" t="s">
        <v>20</v>
      </c>
      <c r="C19" s="102" t="s">
        <v>146</v>
      </c>
      <c r="D19" s="104">
        <f t="shared" si="0"/>
        <v>0</v>
      </c>
      <c r="E19" s="104">
        <f t="shared" si="1"/>
        <v>5</v>
      </c>
      <c r="F19" s="104">
        <f t="shared" si="2"/>
        <v>2000</v>
      </c>
      <c r="G19" s="104">
        <f t="shared" si="3"/>
        <v>10</v>
      </c>
      <c r="H19" s="105"/>
      <c r="I19" s="106"/>
      <c r="J19" s="105">
        <v>58073.14</v>
      </c>
      <c r="K19" s="105">
        <f t="shared" si="4"/>
        <v>5807.31</v>
      </c>
      <c r="L19" s="105">
        <f>VLOOKUP(A19,$A$85:$R$162,18,TRUE)</f>
        <v>0.6</v>
      </c>
      <c r="M19" s="107" t="str">
        <f t="shared" si="6"/>
        <v>Nenhum</v>
      </c>
      <c r="N19" s="108">
        <f t="shared" si="7"/>
        <v>5.22</v>
      </c>
      <c r="O19" s="108">
        <f t="shared" si="8"/>
        <v>34843.879999999997</v>
      </c>
      <c r="P19" s="108">
        <f t="shared" si="9"/>
        <v>1.04</v>
      </c>
      <c r="Q19" s="109">
        <f t="shared" si="10"/>
        <v>6.26</v>
      </c>
      <c r="R19" s="109">
        <f t="shared" si="11"/>
        <v>3.48</v>
      </c>
      <c r="S19" s="109"/>
      <c r="T19" s="109"/>
      <c r="U19" s="109">
        <f t="shared" si="12"/>
        <v>0</v>
      </c>
      <c r="V19" s="113">
        <f t="shared" si="28"/>
        <v>0</v>
      </c>
      <c r="W19" s="111">
        <f t="shared" si="13"/>
        <v>9.74</v>
      </c>
      <c r="X19" s="111">
        <f t="shared" si="14"/>
        <v>6.26</v>
      </c>
      <c r="Y19" s="91">
        <f t="shared" si="15"/>
        <v>12.18</v>
      </c>
      <c r="Z19" s="92">
        <f t="shared" si="16"/>
        <v>7.83</v>
      </c>
      <c r="AA19" s="93">
        <f t="shared" si="17"/>
        <v>0.20032840722495893</v>
      </c>
      <c r="AB19" s="93">
        <f t="shared" si="18"/>
        <v>0.20051085568326954</v>
      </c>
      <c r="AF19" s="73"/>
      <c r="AG19" s="73"/>
    </row>
    <row r="20" spans="1:33" ht="17.25" customHeight="1" x14ac:dyDescent="0.25">
      <c r="A20" s="102">
        <v>30018</v>
      </c>
      <c r="B20" s="103" t="s">
        <v>19</v>
      </c>
      <c r="C20" s="102" t="s">
        <v>146</v>
      </c>
      <c r="D20" s="104">
        <f t="shared" si="0"/>
        <v>0</v>
      </c>
      <c r="E20" s="104">
        <f t="shared" si="1"/>
        <v>5</v>
      </c>
      <c r="F20" s="104">
        <f t="shared" si="2"/>
        <v>2000</v>
      </c>
      <c r="G20" s="104">
        <f t="shared" si="3"/>
        <v>10</v>
      </c>
      <c r="H20" s="105"/>
      <c r="I20" s="106"/>
      <c r="J20" s="105">
        <v>69392.009999999995</v>
      </c>
      <c r="K20" s="105">
        <f t="shared" si="4"/>
        <v>6939.2</v>
      </c>
      <c r="L20" s="105">
        <f>VLOOKUP(A20,$A$85:$R$162,18,TRUE)</f>
        <v>0.6</v>
      </c>
      <c r="M20" s="107" t="str">
        <f t="shared" si="6"/>
        <v>Nenhum</v>
      </c>
      <c r="N20" s="108">
        <f t="shared" si="7"/>
        <v>6.24</v>
      </c>
      <c r="O20" s="108">
        <f t="shared" si="8"/>
        <v>41635.199999999997</v>
      </c>
      <c r="P20" s="108">
        <f t="shared" si="9"/>
        <v>1.24</v>
      </c>
      <c r="Q20" s="109">
        <f t="shared" si="10"/>
        <v>7.48</v>
      </c>
      <c r="R20" s="109">
        <f t="shared" si="11"/>
        <v>4.16</v>
      </c>
      <c r="S20" s="109"/>
      <c r="T20" s="109"/>
      <c r="U20" s="109">
        <f t="shared" si="12"/>
        <v>0</v>
      </c>
      <c r="V20" s="113">
        <f t="shared" si="28"/>
        <v>0</v>
      </c>
      <c r="W20" s="111">
        <f t="shared" si="13"/>
        <v>11.64</v>
      </c>
      <c r="X20" s="111">
        <f t="shared" si="14"/>
        <v>7.48</v>
      </c>
      <c r="Y20" s="91">
        <f t="shared" si="15"/>
        <v>14.56</v>
      </c>
      <c r="Z20" s="92">
        <f t="shared" si="16"/>
        <v>9.36</v>
      </c>
      <c r="AA20" s="93">
        <f t="shared" si="17"/>
        <v>0.2005494505494505</v>
      </c>
      <c r="AB20" s="93">
        <f t="shared" si="18"/>
        <v>0.20085470085470081</v>
      </c>
      <c r="AF20" s="73"/>
      <c r="AG20" s="73"/>
    </row>
    <row r="21" spans="1:33" ht="17.25" customHeight="1" x14ac:dyDescent="0.25">
      <c r="A21" s="102">
        <v>30019</v>
      </c>
      <c r="B21" s="115" t="s">
        <v>165</v>
      </c>
      <c r="C21" s="102" t="s">
        <v>146</v>
      </c>
      <c r="D21" s="104">
        <f t="shared" ref="D21" si="48">VLOOKUP(A21,$A$85:$P$162,4,TRUE)</f>
        <v>455</v>
      </c>
      <c r="E21" s="104">
        <f t="shared" ref="E21" si="49">VLOOKUP(A21,$A$85:$P$162,5,TRUE)</f>
        <v>6</v>
      </c>
      <c r="F21" s="104">
        <f t="shared" ref="F21" si="50">VLOOKUP(A21,$A$85:$P$162,6,TRUE)</f>
        <v>2000</v>
      </c>
      <c r="G21" s="104">
        <f t="shared" ref="G21" si="51">VLOOKUP(A21,$A$85:$P$162,7,TRUE)</f>
        <v>30</v>
      </c>
      <c r="H21" s="105"/>
      <c r="I21" s="106"/>
      <c r="J21" s="105">
        <v>4319370.7</v>
      </c>
      <c r="K21" s="105">
        <f t="shared" ref="K21" si="52">TRUNC(J21*(G21/100),2)</f>
        <v>1295811.21</v>
      </c>
      <c r="L21" s="105">
        <f t="shared" ref="L21" si="53">VLOOKUP(A21,$A$85:$R$162,18,TRUE)</f>
        <v>1</v>
      </c>
      <c r="M21" s="107" t="str">
        <f t="shared" ref="M21" si="54">VLOOKUP(A21,$A$85:$R$162,10,TRUE)</f>
        <v>Óleo Diesel</v>
      </c>
      <c r="N21" s="108">
        <f t="shared" ref="N21" si="55">TRUNC((J21-K21)/(E21*F21),2)</f>
        <v>251.96</v>
      </c>
      <c r="O21" s="108">
        <f t="shared" ref="O21" si="56">TRUNC(((E21+1)/(2*E21))*J21,2)</f>
        <v>2519632.9</v>
      </c>
      <c r="P21" s="108">
        <f t="shared" ref="P21" si="57">TRUNC((O21*$E$1)/F21,2)</f>
        <v>75.58</v>
      </c>
      <c r="Q21" s="109">
        <f t="shared" ref="Q21" si="58">P21+N21</f>
        <v>327.54000000000002</v>
      </c>
      <c r="R21" s="109">
        <f t="shared" ref="R21" si="59">TRUNC((J21*L21)/(E21*F21),2)</f>
        <v>359.94</v>
      </c>
      <c r="S21" s="109"/>
      <c r="T21" s="109"/>
      <c r="U21" s="109">
        <f t="shared" ref="U21" si="60">VLOOKUP(A21,$A$85:$P$162,13,TRUE)</f>
        <v>454.54</v>
      </c>
      <c r="V21" s="95">
        <v>40.869999999999997</v>
      </c>
      <c r="W21" s="111">
        <f t="shared" ref="W21" si="61">V21+U21+R21+Q21+S21</f>
        <v>1182.8900000000001</v>
      </c>
      <c r="X21" s="111">
        <f t="shared" ref="X21" si="62">Q21+V21+S21</f>
        <v>368.41</v>
      </c>
      <c r="Y21" s="91">
        <f t="shared" ref="Y21" si="63">VLOOKUP(A21,$A$85:$P$162,15,TRUE)</f>
        <v>1416.61</v>
      </c>
      <c r="Z21" s="92">
        <f t="shared" ref="Z21" si="64">VLOOKUP(A21,$A$85:$P$162,16,TRUE)</f>
        <v>482.14</v>
      </c>
      <c r="AA21" s="93">
        <f t="shared" ref="AA21" si="65">1-(W21/Y21)</f>
        <v>0.16498542294632945</v>
      </c>
      <c r="AB21" s="93">
        <f t="shared" ref="AB21" si="66">1-(X21/Z21)</f>
        <v>0.23588584228647269</v>
      </c>
      <c r="AF21" s="73"/>
      <c r="AG21" s="73"/>
    </row>
    <row r="22" spans="1:33" ht="17.25" customHeight="1" x14ac:dyDescent="0.25">
      <c r="A22" s="102">
        <v>30020</v>
      </c>
      <c r="B22" s="103" t="s">
        <v>21</v>
      </c>
      <c r="C22" s="102" t="s">
        <v>146</v>
      </c>
      <c r="D22" s="104">
        <f t="shared" si="0"/>
        <v>0</v>
      </c>
      <c r="E22" s="104">
        <f t="shared" si="1"/>
        <v>8</v>
      </c>
      <c r="F22" s="104">
        <f t="shared" si="2"/>
        <v>2400</v>
      </c>
      <c r="G22" s="104">
        <f t="shared" si="3"/>
        <v>20</v>
      </c>
      <c r="H22" s="105"/>
      <c r="I22" s="106"/>
      <c r="J22" s="105">
        <v>545888.93999999994</v>
      </c>
      <c r="K22" s="105">
        <f t="shared" si="4"/>
        <v>109177.78</v>
      </c>
      <c r="L22" s="105">
        <f>VLOOKUP(A22,$A$85:$R$162,18,TRUE)</f>
        <v>0.5</v>
      </c>
      <c r="M22" s="107" t="str">
        <f t="shared" si="6"/>
        <v>Nenhum</v>
      </c>
      <c r="N22" s="108">
        <f t="shared" si="7"/>
        <v>22.74</v>
      </c>
      <c r="O22" s="108">
        <f t="shared" si="8"/>
        <v>307062.52</v>
      </c>
      <c r="P22" s="108">
        <f t="shared" si="9"/>
        <v>7.67</v>
      </c>
      <c r="Q22" s="109">
        <f t="shared" si="10"/>
        <v>30.409999999999997</v>
      </c>
      <c r="R22" s="109">
        <f t="shared" si="11"/>
        <v>14.21</v>
      </c>
      <c r="S22" s="109"/>
      <c r="T22" s="109"/>
      <c r="U22" s="109">
        <f t="shared" si="12"/>
        <v>0</v>
      </c>
      <c r="V22" s="113">
        <f t="shared" si="28"/>
        <v>0</v>
      </c>
      <c r="W22" s="111">
        <f t="shared" si="13"/>
        <v>44.62</v>
      </c>
      <c r="X22" s="111">
        <f t="shared" si="14"/>
        <v>30.409999999999997</v>
      </c>
      <c r="Y22" s="91">
        <f t="shared" si="15"/>
        <v>55.78</v>
      </c>
      <c r="Z22" s="92">
        <f t="shared" si="16"/>
        <v>38.020000000000003</v>
      </c>
      <c r="AA22" s="93">
        <f t="shared" si="17"/>
        <v>0.2000717102904267</v>
      </c>
      <c r="AB22" s="93">
        <f t="shared" si="18"/>
        <v>0.20015781167806435</v>
      </c>
      <c r="AF22" s="73"/>
      <c r="AG22" s="73"/>
    </row>
    <row r="23" spans="1:33" ht="17.25" customHeight="1" x14ac:dyDescent="0.25">
      <c r="A23" s="102">
        <v>30021</v>
      </c>
      <c r="B23" s="103" t="s">
        <v>22</v>
      </c>
      <c r="C23" s="102" t="s">
        <v>146</v>
      </c>
      <c r="D23" s="104">
        <f t="shared" si="0"/>
        <v>143</v>
      </c>
      <c r="E23" s="104">
        <f t="shared" si="1"/>
        <v>7</v>
      </c>
      <c r="F23" s="104">
        <f t="shared" si="2"/>
        <v>2000</v>
      </c>
      <c r="G23" s="104">
        <f t="shared" si="3"/>
        <v>40</v>
      </c>
      <c r="H23" s="105"/>
      <c r="I23" s="106"/>
      <c r="J23" s="105">
        <v>504402.19</v>
      </c>
      <c r="K23" s="105">
        <f t="shared" si="4"/>
        <v>201760.87</v>
      </c>
      <c r="L23" s="105">
        <f>VLOOKUP(A23,$A$85:$R$162,18,TRUE)</f>
        <v>0.9</v>
      </c>
      <c r="M23" s="107" t="str">
        <f t="shared" si="6"/>
        <v>Óleo Diesel</v>
      </c>
      <c r="N23" s="108">
        <f t="shared" si="7"/>
        <v>21.61</v>
      </c>
      <c r="O23" s="108">
        <f t="shared" si="8"/>
        <v>288229.82</v>
      </c>
      <c r="P23" s="108">
        <f t="shared" si="9"/>
        <v>8.64</v>
      </c>
      <c r="Q23" s="109">
        <f t="shared" si="10"/>
        <v>30.25</v>
      </c>
      <c r="R23" s="109">
        <f t="shared" si="11"/>
        <v>32.42</v>
      </c>
      <c r="S23" s="109">
        <f>ROUND((0.025*O23)/F23,2)</f>
        <v>3.6</v>
      </c>
      <c r="T23" s="114"/>
      <c r="U23" s="109">
        <f t="shared" si="12"/>
        <v>150.79</v>
      </c>
      <c r="V23" s="112">
        <v>25.47</v>
      </c>
      <c r="W23" s="111">
        <f t="shared" si="13"/>
        <v>242.53</v>
      </c>
      <c r="X23" s="111">
        <f t="shared" si="14"/>
        <v>59.32</v>
      </c>
      <c r="Y23" s="91">
        <f t="shared" si="15"/>
        <v>267.45999999999998</v>
      </c>
      <c r="Z23" s="92">
        <f t="shared" si="16"/>
        <v>73.44</v>
      </c>
      <c r="AA23" s="93">
        <f t="shared" si="17"/>
        <v>9.3210199656023285E-2</v>
      </c>
      <c r="AB23" s="93">
        <f t="shared" si="18"/>
        <v>0.19226579520697162</v>
      </c>
      <c r="AF23" s="73"/>
      <c r="AG23" s="73"/>
    </row>
    <row r="24" spans="1:33" ht="17.25" customHeight="1" x14ac:dyDescent="0.25">
      <c r="A24" s="102">
        <v>30022</v>
      </c>
      <c r="B24" s="103" t="s">
        <v>160</v>
      </c>
      <c r="C24" s="102" t="s">
        <v>146</v>
      </c>
      <c r="D24" s="104">
        <f t="shared" ref="D24:D26" si="67">VLOOKUP(A24,$A$85:$P$162,4,TRUE)</f>
        <v>12</v>
      </c>
      <c r="E24" s="104">
        <f t="shared" ref="E24:E26" si="68">VLOOKUP(A24,$A$85:$P$162,5,TRUE)</f>
        <v>8</v>
      </c>
      <c r="F24" s="104">
        <f t="shared" ref="F24:F26" si="69">VLOOKUP(A24,$A$85:$P$162,6,TRUE)</f>
        <v>2500</v>
      </c>
      <c r="G24" s="104">
        <f t="shared" ref="G24:G26" si="70">VLOOKUP(A24,$A$85:$P$162,7,TRUE)</f>
        <v>10</v>
      </c>
      <c r="H24" s="105"/>
      <c r="I24" s="106"/>
      <c r="J24" s="105">
        <v>546014.62</v>
      </c>
      <c r="K24" s="105">
        <f t="shared" ref="K24:K26" si="71">TRUNC(J24*(G24/100),2)</f>
        <v>54601.46</v>
      </c>
      <c r="L24" s="105">
        <f t="shared" ref="L24:L26" si="72">VLOOKUP(A24,$A$85:$R$162,18,TRUE)</f>
        <v>0.6</v>
      </c>
      <c r="M24" s="107" t="str">
        <f t="shared" ref="M24:M26" si="73">VLOOKUP(A24,$A$85:$R$162,10,TRUE)</f>
        <v>Óleo Diesel</v>
      </c>
      <c r="N24" s="108">
        <f t="shared" ref="N24:N26" si="74">TRUNC((J24-K24)/(E24*F24),2)</f>
        <v>24.57</v>
      </c>
      <c r="O24" s="108">
        <f t="shared" ref="O24:O26" si="75">TRUNC(((E24+1)/(2*E24))*J24,2)</f>
        <v>307133.21999999997</v>
      </c>
      <c r="P24" s="108">
        <f t="shared" ref="P24:P26" si="76">TRUNC((O24*$E$1)/F24,2)</f>
        <v>7.37</v>
      </c>
      <c r="Q24" s="109">
        <f t="shared" ref="Q24:Q26" si="77">P24+N24</f>
        <v>31.94</v>
      </c>
      <c r="R24" s="109">
        <f t="shared" ref="R24:R26" si="78">TRUNC((J24*L24)/(E24*F24),2)</f>
        <v>16.38</v>
      </c>
      <c r="S24" s="109">
        <f t="shared" ref="S24:S26" si="79">ROUND((0.025*O24)/F24,2)</f>
        <v>3.07</v>
      </c>
      <c r="T24" s="114"/>
      <c r="U24" s="109">
        <f t="shared" ref="U24:U26" si="80">VLOOKUP(A24,$A$85:$P$162,13,TRUE)</f>
        <v>9.99</v>
      </c>
      <c r="V24" s="113">
        <f t="shared" si="28"/>
        <v>0</v>
      </c>
      <c r="W24" s="111">
        <f t="shared" ref="W24:W26" si="81">V24+U24+R24+Q24+S24</f>
        <v>61.38</v>
      </c>
      <c r="X24" s="111">
        <f t="shared" ref="X24:X26" si="82">Q24+V24+S24</f>
        <v>35.01</v>
      </c>
      <c r="Y24" s="91">
        <f t="shared" ref="Y24:Y26" si="83">VLOOKUP(A24,$A$85:$P$162,15,TRUE)</f>
        <v>70.38</v>
      </c>
      <c r="Z24" s="92">
        <f t="shared" ref="Z24:Z26" si="84">VLOOKUP(A24,$A$85:$P$162,16,TRUE)</f>
        <v>39.92</v>
      </c>
      <c r="AA24" s="93">
        <f t="shared" ref="AA24:AA26" si="85">1-(W24/Y24)</f>
        <v>0.12787723785166227</v>
      </c>
      <c r="AB24" s="93">
        <f t="shared" ref="AB24:AB26" si="86">1-(X24/Z24)</f>
        <v>0.12299599198396804</v>
      </c>
      <c r="AF24" s="73"/>
      <c r="AG24" s="73"/>
    </row>
    <row r="25" spans="1:33" ht="17.25" customHeight="1" x14ac:dyDescent="0.25">
      <c r="A25" s="102">
        <v>30023</v>
      </c>
      <c r="B25" s="103" t="s">
        <v>161</v>
      </c>
      <c r="C25" s="102" t="s">
        <v>146</v>
      </c>
      <c r="D25" s="104">
        <f t="shared" si="67"/>
        <v>82</v>
      </c>
      <c r="E25" s="104">
        <f t="shared" si="68"/>
        <v>7</v>
      </c>
      <c r="F25" s="104">
        <f t="shared" si="69"/>
        <v>2000</v>
      </c>
      <c r="G25" s="104">
        <f t="shared" si="70"/>
        <v>30</v>
      </c>
      <c r="H25" s="105"/>
      <c r="I25" s="106"/>
      <c r="J25" s="105">
        <v>1121549.83</v>
      </c>
      <c r="K25" s="105">
        <f t="shared" si="71"/>
        <v>336464.94</v>
      </c>
      <c r="L25" s="105">
        <f t="shared" si="72"/>
        <v>0.9</v>
      </c>
      <c r="M25" s="107" t="str">
        <f t="shared" si="73"/>
        <v>Óleo Diesel</v>
      </c>
      <c r="N25" s="108">
        <f t="shared" si="74"/>
        <v>56.07</v>
      </c>
      <c r="O25" s="108">
        <f t="shared" si="75"/>
        <v>640885.61</v>
      </c>
      <c r="P25" s="108">
        <f t="shared" si="76"/>
        <v>19.22</v>
      </c>
      <c r="Q25" s="109">
        <f t="shared" si="77"/>
        <v>75.289999999999992</v>
      </c>
      <c r="R25" s="109">
        <f t="shared" si="78"/>
        <v>72.09</v>
      </c>
      <c r="S25" s="109">
        <f t="shared" si="79"/>
        <v>8.01</v>
      </c>
      <c r="T25" s="114"/>
      <c r="U25" s="109">
        <f t="shared" si="80"/>
        <v>86.46</v>
      </c>
      <c r="V25" s="95">
        <v>40.869999999999997</v>
      </c>
      <c r="W25" s="111">
        <f t="shared" si="81"/>
        <v>282.71999999999997</v>
      </c>
      <c r="X25" s="111">
        <f t="shared" si="82"/>
        <v>124.17</v>
      </c>
      <c r="Y25" s="91">
        <f t="shared" si="83"/>
        <v>342.43</v>
      </c>
      <c r="Z25" s="92">
        <f t="shared" si="84"/>
        <v>152.97999999999999</v>
      </c>
      <c r="AA25" s="93">
        <f t="shared" si="85"/>
        <v>0.17437140437461685</v>
      </c>
      <c r="AB25" s="93">
        <f t="shared" si="86"/>
        <v>0.18832527127729104</v>
      </c>
      <c r="AF25" s="73"/>
      <c r="AG25" s="73"/>
    </row>
    <row r="26" spans="1:33" ht="17.25" customHeight="1" x14ac:dyDescent="0.25">
      <c r="A26" s="102">
        <v>30025</v>
      </c>
      <c r="B26" s="103" t="s">
        <v>162</v>
      </c>
      <c r="C26" s="102" t="s">
        <v>146</v>
      </c>
      <c r="D26" s="104">
        <f t="shared" si="67"/>
        <v>172</v>
      </c>
      <c r="E26" s="104">
        <f t="shared" si="68"/>
        <v>7</v>
      </c>
      <c r="F26" s="104">
        <f t="shared" si="69"/>
        <v>2000</v>
      </c>
      <c r="G26" s="104">
        <f t="shared" si="70"/>
        <v>30</v>
      </c>
      <c r="H26" s="105"/>
      <c r="I26" s="106"/>
      <c r="J26" s="105">
        <v>2808000</v>
      </c>
      <c r="K26" s="105">
        <f t="shared" si="71"/>
        <v>842400</v>
      </c>
      <c r="L26" s="105">
        <f t="shared" si="72"/>
        <v>0.9</v>
      </c>
      <c r="M26" s="107" t="str">
        <f t="shared" si="73"/>
        <v>Energia (kwh)</v>
      </c>
      <c r="N26" s="108">
        <f t="shared" si="74"/>
        <v>140.4</v>
      </c>
      <c r="O26" s="108">
        <f t="shared" si="75"/>
        <v>1604571.42</v>
      </c>
      <c r="P26" s="108">
        <f t="shared" si="76"/>
        <v>48.13</v>
      </c>
      <c r="Q26" s="109">
        <f t="shared" si="77"/>
        <v>188.53</v>
      </c>
      <c r="R26" s="109">
        <f t="shared" si="78"/>
        <v>180.51</v>
      </c>
      <c r="S26" s="109">
        <f t="shared" si="79"/>
        <v>20.059999999999999</v>
      </c>
      <c r="T26" s="114"/>
      <c r="U26" s="109">
        <f t="shared" si="80"/>
        <v>0</v>
      </c>
      <c r="V26" s="95">
        <v>40.869999999999997</v>
      </c>
      <c r="W26" s="111">
        <f t="shared" si="81"/>
        <v>429.96999999999997</v>
      </c>
      <c r="X26" s="111">
        <f t="shared" si="82"/>
        <v>249.46</v>
      </c>
      <c r="Y26" s="91">
        <f t="shared" si="83"/>
        <v>518.54</v>
      </c>
      <c r="Z26" s="92">
        <f t="shared" si="84"/>
        <v>287.12</v>
      </c>
      <c r="AA26" s="93">
        <f t="shared" si="85"/>
        <v>0.1708064951594862</v>
      </c>
      <c r="AB26" s="93">
        <f t="shared" si="86"/>
        <v>0.13116466982446362</v>
      </c>
      <c r="AF26" s="73"/>
      <c r="AG26" s="73"/>
    </row>
    <row r="27" spans="1:33" ht="17.25" customHeight="1" x14ac:dyDescent="0.25">
      <c r="A27" s="102">
        <v>30027</v>
      </c>
      <c r="B27" s="115" t="s">
        <v>166</v>
      </c>
      <c r="C27" s="102" t="s">
        <v>146</v>
      </c>
      <c r="D27" s="104">
        <f t="shared" ref="D27" si="87">VLOOKUP(A27,$A$85:$P$162,4,TRUE)</f>
        <v>81</v>
      </c>
      <c r="E27" s="104">
        <f t="shared" ref="E27" si="88">VLOOKUP(A27,$A$85:$P$162,5,TRUE)</f>
        <v>6</v>
      </c>
      <c r="F27" s="104">
        <f t="shared" ref="F27" si="89">VLOOKUP(A27,$A$85:$P$162,6,TRUE)</f>
        <v>2000</v>
      </c>
      <c r="G27" s="104">
        <f t="shared" ref="G27" si="90">VLOOKUP(A27,$A$85:$P$162,7,TRUE)</f>
        <v>20</v>
      </c>
      <c r="H27" s="105"/>
      <c r="I27" s="106"/>
      <c r="J27" s="105">
        <v>215225.03</v>
      </c>
      <c r="K27" s="105">
        <f t="shared" ref="K27" si="91">TRUNC(J27*(G27/100),2)</f>
        <v>43045</v>
      </c>
      <c r="L27" s="105">
        <f t="shared" ref="L27" si="92">VLOOKUP(A27,$A$85:$R$162,18,TRUE)</f>
        <v>0.8</v>
      </c>
      <c r="M27" s="107" t="str">
        <f t="shared" ref="M27" si="93">VLOOKUP(A27,$A$85:$R$162,10,TRUE)</f>
        <v>Óleo Diesel</v>
      </c>
      <c r="N27" s="108">
        <f t="shared" ref="N27" si="94">TRUNC((J27-K27)/(E27*F27),2)</f>
        <v>14.34</v>
      </c>
      <c r="O27" s="108">
        <f t="shared" ref="O27" si="95">TRUNC(((E27+1)/(2*E27))*J27,2)</f>
        <v>125547.93</v>
      </c>
      <c r="P27" s="108">
        <f t="shared" ref="P27" si="96">TRUNC((O27*$E$1)/F27,2)</f>
        <v>3.76</v>
      </c>
      <c r="Q27" s="109">
        <f t="shared" ref="Q27" si="97">P27+N27</f>
        <v>18.100000000000001</v>
      </c>
      <c r="R27" s="109">
        <f t="shared" ref="R27" si="98">TRUNC((J27*L27)/(E27*F27),2)</f>
        <v>14.34</v>
      </c>
      <c r="S27" s="109">
        <f t="shared" ref="S27" si="99">ROUND((0.025*O27)/F27,2)</f>
        <v>1.57</v>
      </c>
      <c r="T27" s="114"/>
      <c r="U27" s="109">
        <f t="shared" ref="U27" si="100">VLOOKUP(A27,$A$85:$P$162,13,TRUE)</f>
        <v>76.42</v>
      </c>
      <c r="V27" s="113">
        <f t="shared" si="28"/>
        <v>0</v>
      </c>
      <c r="W27" s="111">
        <f t="shared" ref="W27" si="101">V27+U27+R27+Q27+S27</f>
        <v>110.43</v>
      </c>
      <c r="X27" s="111">
        <f t="shared" ref="X27" si="102">Q27+V27+S27</f>
        <v>19.670000000000002</v>
      </c>
      <c r="Y27" s="91">
        <f t="shared" ref="Y27" si="103">VLOOKUP(A27,$A$85:$P$162,15,TRUE)</f>
        <v>122.78</v>
      </c>
      <c r="Z27" s="92">
        <f t="shared" ref="Z27" si="104">VLOOKUP(A27,$A$85:$P$162,16,TRUE)</f>
        <v>25.87</v>
      </c>
      <c r="AA27" s="93">
        <f t="shared" ref="AA27" si="105">1-(W27/Y27)</f>
        <v>0.10058641472552532</v>
      </c>
      <c r="AB27" s="93">
        <f t="shared" ref="AB27" si="106">1-(X27/Z27)</f>
        <v>0.23965983764978738</v>
      </c>
      <c r="AF27" s="73"/>
      <c r="AG27" s="73"/>
    </row>
    <row r="28" spans="1:33" ht="17.25" customHeight="1" x14ac:dyDescent="0.25">
      <c r="A28" s="102">
        <v>30028</v>
      </c>
      <c r="B28" s="115" t="s">
        <v>167</v>
      </c>
      <c r="C28" s="102" t="s">
        <v>146</v>
      </c>
      <c r="D28" s="104">
        <f t="shared" ref="D28" si="107">VLOOKUP(A28,$A$85:$P$162,4,TRUE)</f>
        <v>0</v>
      </c>
      <c r="E28" s="104">
        <f t="shared" ref="E28" si="108">VLOOKUP(A28,$A$85:$P$162,5,TRUE)</f>
        <v>5</v>
      </c>
      <c r="F28" s="104">
        <f t="shared" ref="F28" si="109">VLOOKUP(A28,$A$85:$P$162,6,TRUE)</f>
        <v>2000</v>
      </c>
      <c r="G28" s="104">
        <f t="shared" ref="G28" si="110">VLOOKUP(A28,$A$85:$P$162,7,TRUE)</f>
        <v>20</v>
      </c>
      <c r="H28" s="105"/>
      <c r="I28" s="106"/>
      <c r="J28" s="105">
        <v>19004.97</v>
      </c>
      <c r="K28" s="105">
        <f t="shared" ref="K28" si="111">TRUNC(J28*(G28/100),2)</f>
        <v>3800.99</v>
      </c>
      <c r="L28" s="105">
        <f t="shared" ref="L28" si="112">VLOOKUP(A28,$A$85:$R$162,18,TRUE)</f>
        <v>0.8</v>
      </c>
      <c r="M28" s="107" t="str">
        <f t="shared" ref="M28" si="113">VLOOKUP(A28,$A$85:$R$162,10,TRUE)</f>
        <v>Nenhum</v>
      </c>
      <c r="N28" s="108">
        <f t="shared" ref="N28" si="114">TRUNC((J28-K28)/(E28*F28),2)</f>
        <v>1.52</v>
      </c>
      <c r="O28" s="108">
        <f t="shared" ref="O28" si="115">TRUNC(((E28+1)/(2*E28))*J28,2)</f>
        <v>11402.98</v>
      </c>
      <c r="P28" s="108">
        <f t="shared" ref="P28" si="116">TRUNC((O28*$E$1)/F28,2)</f>
        <v>0.34</v>
      </c>
      <c r="Q28" s="109">
        <f t="shared" ref="Q28" si="117">P28+N28</f>
        <v>1.86</v>
      </c>
      <c r="R28" s="109">
        <f t="shared" ref="R28" si="118">TRUNC((J28*L28)/(E28*F28),2)</f>
        <v>1.52</v>
      </c>
      <c r="S28" s="109">
        <f t="shared" ref="S28" si="119">ROUND((0.025*O28)/F28,2)</f>
        <v>0.14000000000000001</v>
      </c>
      <c r="T28" s="114"/>
      <c r="U28" s="109">
        <f t="shared" ref="U28" si="120">VLOOKUP(A28,$A$85:$P$162,13,TRUE)</f>
        <v>0</v>
      </c>
      <c r="V28" s="112">
        <v>24.79</v>
      </c>
      <c r="W28" s="111">
        <f t="shared" ref="W28" si="121">V28+U28+R28+Q28+S28</f>
        <v>28.31</v>
      </c>
      <c r="X28" s="111">
        <f t="shared" ref="X28" si="122">Q28+V28+S28</f>
        <v>26.79</v>
      </c>
      <c r="Y28" s="91">
        <f t="shared" ref="Y28" si="123">VLOOKUP(A28,$A$85:$P$162,15,TRUE)</f>
        <v>32.380000000000003</v>
      </c>
      <c r="Z28" s="92">
        <f t="shared" ref="Z28" si="124">VLOOKUP(A28,$A$85:$P$162,16,TRUE)</f>
        <v>30.21</v>
      </c>
      <c r="AA28" s="93">
        <f t="shared" ref="AA28" si="125">1-(W28/Y28)</f>
        <v>0.12569487337862895</v>
      </c>
      <c r="AB28" s="93">
        <f t="shared" ref="AB28" si="126">1-(X28/Z28)</f>
        <v>0.11320754716981141</v>
      </c>
      <c r="AF28" s="73"/>
      <c r="AG28" s="73"/>
    </row>
    <row r="29" spans="1:33" ht="17.25" customHeight="1" x14ac:dyDescent="0.25">
      <c r="A29" s="102">
        <v>30031</v>
      </c>
      <c r="B29" s="103" t="s">
        <v>34</v>
      </c>
      <c r="C29" s="102" t="s">
        <v>146</v>
      </c>
      <c r="D29" s="104">
        <f t="shared" ref="D29:D64" si="127">VLOOKUP(A29,$A$85:$P$162,4,TRUE)</f>
        <v>7</v>
      </c>
      <c r="E29" s="104">
        <f t="shared" ref="E29:E64" si="128">VLOOKUP(A29,$A$85:$P$162,5,TRUE)</f>
        <v>6</v>
      </c>
      <c r="F29" s="104">
        <f t="shared" ref="F29:F64" si="129">VLOOKUP(A29,$A$85:$P$162,6,TRUE)</f>
        <v>1750</v>
      </c>
      <c r="G29" s="104">
        <f t="shared" ref="G29:G64" si="130">VLOOKUP(A29,$A$85:$P$162,7,TRUE)</f>
        <v>10</v>
      </c>
      <c r="H29" s="105"/>
      <c r="I29" s="106"/>
      <c r="J29" s="105">
        <v>5805</v>
      </c>
      <c r="K29" s="105">
        <f t="shared" si="4"/>
        <v>580.5</v>
      </c>
      <c r="L29" s="105">
        <f t="shared" ref="L29:L64" si="131">VLOOKUP(A29,$A$85:$R$162,18,TRUE)</f>
        <v>0.59</v>
      </c>
      <c r="M29" s="107" t="str">
        <f t="shared" ref="M29:M64" si="132">VLOOKUP(A29,$A$85:$R$162,10,TRUE)</f>
        <v>Óleo Diesel</v>
      </c>
      <c r="N29" s="108">
        <f t="shared" si="7"/>
        <v>0.49</v>
      </c>
      <c r="O29" s="108">
        <f t="shared" si="8"/>
        <v>3386.25</v>
      </c>
      <c r="P29" s="108">
        <f t="shared" si="9"/>
        <v>0.11</v>
      </c>
      <c r="Q29" s="109">
        <f t="shared" si="10"/>
        <v>0.6</v>
      </c>
      <c r="R29" s="109">
        <f t="shared" si="11"/>
        <v>0.32</v>
      </c>
      <c r="S29" s="109"/>
      <c r="T29" s="109"/>
      <c r="U29" s="109">
        <f t="shared" ref="U29:U53" si="133">VLOOKUP(A29,$A$85:$P$162,13,TRUE)</f>
        <v>5.43</v>
      </c>
      <c r="V29" s="113">
        <f t="shared" si="28"/>
        <v>0</v>
      </c>
      <c r="W29" s="111">
        <f t="shared" si="13"/>
        <v>6.35</v>
      </c>
      <c r="X29" s="111">
        <f t="shared" si="14"/>
        <v>0.6</v>
      </c>
      <c r="Y29" s="91">
        <f t="shared" ref="Y29:Y53" si="134">VLOOKUP(A29,$A$85:$P$162,15,TRUE)</f>
        <v>6.46</v>
      </c>
      <c r="Z29" s="92">
        <f t="shared" ref="Z29:Z53" si="135">VLOOKUP(A29,$A$85:$P$162,16,TRUE)</f>
        <v>0.67</v>
      </c>
      <c r="AA29" s="93">
        <f t="shared" si="17"/>
        <v>1.7027863777089869E-2</v>
      </c>
      <c r="AB29" s="93">
        <f t="shared" si="18"/>
        <v>0.10447761194029859</v>
      </c>
      <c r="AF29" s="73"/>
      <c r="AG29" s="73"/>
    </row>
    <row r="30" spans="1:33" ht="17.25" customHeight="1" x14ac:dyDescent="0.25">
      <c r="A30" s="102">
        <v>30033</v>
      </c>
      <c r="B30" s="103" t="s">
        <v>33</v>
      </c>
      <c r="C30" s="102" t="s">
        <v>146</v>
      </c>
      <c r="D30" s="104">
        <f t="shared" si="127"/>
        <v>0</v>
      </c>
      <c r="E30" s="104">
        <f t="shared" si="128"/>
        <v>1</v>
      </c>
      <c r="F30" s="104">
        <f t="shared" si="129"/>
        <v>1000</v>
      </c>
      <c r="G30" s="104">
        <f t="shared" si="130"/>
        <v>0</v>
      </c>
      <c r="H30" s="105"/>
      <c r="I30" s="106"/>
      <c r="J30" s="105">
        <v>416.22</v>
      </c>
      <c r="K30" s="105">
        <f t="shared" si="4"/>
        <v>0</v>
      </c>
      <c r="L30" s="105">
        <f t="shared" si="131"/>
        <v>0.48</v>
      </c>
      <c r="M30" s="107" t="str">
        <f t="shared" si="132"/>
        <v>Nenhum</v>
      </c>
      <c r="N30" s="108">
        <f t="shared" si="7"/>
        <v>0.41</v>
      </c>
      <c r="O30" s="108">
        <f t="shared" si="8"/>
        <v>416.22</v>
      </c>
      <c r="P30" s="108">
        <f t="shared" si="9"/>
        <v>0.02</v>
      </c>
      <c r="Q30" s="109">
        <f t="shared" si="10"/>
        <v>0.43</v>
      </c>
      <c r="R30" s="109">
        <f t="shared" si="11"/>
        <v>0.19</v>
      </c>
      <c r="S30" s="109"/>
      <c r="T30" s="109"/>
      <c r="U30" s="109">
        <f t="shared" si="133"/>
        <v>0</v>
      </c>
      <c r="V30" s="113">
        <f t="shared" si="28"/>
        <v>0</v>
      </c>
      <c r="W30" s="111">
        <f t="shared" si="13"/>
        <v>0.62</v>
      </c>
      <c r="X30" s="111">
        <f t="shared" si="14"/>
        <v>0.43</v>
      </c>
      <c r="Y30" s="91">
        <f t="shared" si="134"/>
        <v>0.66</v>
      </c>
      <c r="Z30" s="92">
        <f t="shared" si="135"/>
        <v>0.45</v>
      </c>
      <c r="AA30" s="93">
        <f t="shared" si="17"/>
        <v>6.0606060606060663E-2</v>
      </c>
      <c r="AB30" s="93">
        <f t="shared" si="18"/>
        <v>4.4444444444444509E-2</v>
      </c>
      <c r="AF30" s="73"/>
      <c r="AG30" s="73"/>
    </row>
    <row r="31" spans="1:33" ht="17.25" customHeight="1" x14ac:dyDescent="0.25">
      <c r="A31" s="102">
        <v>30034</v>
      </c>
      <c r="B31" s="103" t="s">
        <v>37</v>
      </c>
      <c r="C31" s="102" t="s">
        <v>146</v>
      </c>
      <c r="D31" s="104">
        <f t="shared" si="127"/>
        <v>4</v>
      </c>
      <c r="E31" s="104">
        <f t="shared" si="128"/>
        <v>5</v>
      </c>
      <c r="F31" s="104">
        <f t="shared" si="129"/>
        <v>1000</v>
      </c>
      <c r="G31" s="104">
        <f t="shared" si="130"/>
        <v>20</v>
      </c>
      <c r="H31" s="105"/>
      <c r="I31" s="106"/>
      <c r="J31" s="105">
        <v>3610.93</v>
      </c>
      <c r="K31" s="105">
        <f t="shared" si="4"/>
        <v>722.18</v>
      </c>
      <c r="L31" s="105">
        <f t="shared" si="131"/>
        <v>0.5</v>
      </c>
      <c r="M31" s="107" t="str">
        <f t="shared" si="132"/>
        <v>Gasolina</v>
      </c>
      <c r="N31" s="108">
        <f t="shared" si="7"/>
        <v>0.56999999999999995</v>
      </c>
      <c r="O31" s="108">
        <f t="shared" si="8"/>
        <v>2166.5500000000002</v>
      </c>
      <c r="P31" s="108">
        <f t="shared" si="9"/>
        <v>0.12</v>
      </c>
      <c r="Q31" s="109">
        <f t="shared" si="10"/>
        <v>0.69</v>
      </c>
      <c r="R31" s="109">
        <f t="shared" si="11"/>
        <v>0.36</v>
      </c>
      <c r="S31" s="109"/>
      <c r="T31" s="109"/>
      <c r="U31" s="109">
        <f t="shared" si="133"/>
        <v>7.7</v>
      </c>
      <c r="V31" s="113">
        <f t="shared" si="28"/>
        <v>0</v>
      </c>
      <c r="W31" s="111">
        <f t="shared" si="13"/>
        <v>8.75</v>
      </c>
      <c r="X31" s="111">
        <f t="shared" si="14"/>
        <v>0.69</v>
      </c>
      <c r="Y31" s="91">
        <f t="shared" si="134"/>
        <v>8.8800000000000008</v>
      </c>
      <c r="Z31" s="92">
        <f t="shared" si="135"/>
        <v>0.78</v>
      </c>
      <c r="AA31" s="93">
        <f t="shared" si="17"/>
        <v>1.4639639639639768E-2</v>
      </c>
      <c r="AB31" s="93">
        <f t="shared" si="18"/>
        <v>0.11538461538461553</v>
      </c>
      <c r="AF31" s="73"/>
      <c r="AG31" s="73"/>
    </row>
    <row r="32" spans="1:33" ht="17.25" customHeight="1" x14ac:dyDescent="0.25">
      <c r="A32" s="102">
        <v>30035</v>
      </c>
      <c r="B32" s="103" t="s">
        <v>17</v>
      </c>
      <c r="C32" s="102" t="s">
        <v>146</v>
      </c>
      <c r="D32" s="104">
        <f t="shared" si="127"/>
        <v>188</v>
      </c>
      <c r="E32" s="104">
        <f t="shared" si="128"/>
        <v>7</v>
      </c>
      <c r="F32" s="104">
        <f t="shared" si="129"/>
        <v>2000</v>
      </c>
      <c r="G32" s="104">
        <f t="shared" si="130"/>
        <v>40</v>
      </c>
      <c r="H32" s="105"/>
      <c r="I32" s="106"/>
      <c r="J32" s="105">
        <v>440723.20000000001</v>
      </c>
      <c r="K32" s="105">
        <f t="shared" si="4"/>
        <v>176289.28</v>
      </c>
      <c r="L32" s="105">
        <f t="shared" si="131"/>
        <v>0.9</v>
      </c>
      <c r="M32" s="107" t="str">
        <f t="shared" si="132"/>
        <v>Óleo Diesel</v>
      </c>
      <c r="N32" s="108">
        <f t="shared" si="7"/>
        <v>18.88</v>
      </c>
      <c r="O32" s="108">
        <f t="shared" si="8"/>
        <v>251841.82</v>
      </c>
      <c r="P32" s="108">
        <f t="shared" si="9"/>
        <v>7.55</v>
      </c>
      <c r="Q32" s="109">
        <f t="shared" si="10"/>
        <v>26.43</v>
      </c>
      <c r="R32" s="109">
        <f t="shared" si="11"/>
        <v>28.33</v>
      </c>
      <c r="S32" s="109">
        <f>ROUND((0.025*O32)/F32,2)</f>
        <v>3.15</v>
      </c>
      <c r="T32" s="109"/>
      <c r="U32" s="109">
        <f t="shared" si="133"/>
        <v>146.07</v>
      </c>
      <c r="V32" s="112">
        <v>25.47</v>
      </c>
      <c r="W32" s="111">
        <f t="shared" si="13"/>
        <v>229.45000000000002</v>
      </c>
      <c r="X32" s="111">
        <f t="shared" si="14"/>
        <v>55.05</v>
      </c>
      <c r="Y32" s="91">
        <f t="shared" si="134"/>
        <v>254.81</v>
      </c>
      <c r="Z32" s="92">
        <f t="shared" si="135"/>
        <v>69.39</v>
      </c>
      <c r="AA32" s="93">
        <f t="shared" si="17"/>
        <v>9.9525136376123369E-2</v>
      </c>
      <c r="AB32" s="93">
        <f t="shared" si="18"/>
        <v>0.20665801988759191</v>
      </c>
      <c r="AF32" s="73"/>
      <c r="AG32" s="73"/>
    </row>
    <row r="33" spans="1:33" ht="17.25" customHeight="1" x14ac:dyDescent="0.25">
      <c r="A33" s="102">
        <v>30036</v>
      </c>
      <c r="B33" s="103" t="s">
        <v>7</v>
      </c>
      <c r="C33" s="102" t="s">
        <v>146</v>
      </c>
      <c r="D33" s="104">
        <f t="shared" si="127"/>
        <v>136</v>
      </c>
      <c r="E33" s="104">
        <f t="shared" si="128"/>
        <v>7</v>
      </c>
      <c r="F33" s="104">
        <f t="shared" si="129"/>
        <v>2000</v>
      </c>
      <c r="G33" s="104">
        <f t="shared" si="130"/>
        <v>40</v>
      </c>
      <c r="H33" s="105"/>
      <c r="I33" s="106"/>
      <c r="J33" s="105">
        <v>370254.91</v>
      </c>
      <c r="K33" s="105">
        <f t="shared" si="4"/>
        <v>148101.96</v>
      </c>
      <c r="L33" s="105">
        <f t="shared" si="131"/>
        <v>0.9</v>
      </c>
      <c r="M33" s="107" t="str">
        <f t="shared" si="132"/>
        <v>Óleo Diesel</v>
      </c>
      <c r="N33" s="108">
        <f t="shared" si="7"/>
        <v>15.86</v>
      </c>
      <c r="O33" s="108">
        <f t="shared" si="8"/>
        <v>211574.23</v>
      </c>
      <c r="P33" s="108">
        <f t="shared" si="9"/>
        <v>6.34</v>
      </c>
      <c r="Q33" s="109">
        <f t="shared" si="10"/>
        <v>22.2</v>
      </c>
      <c r="R33" s="109">
        <f t="shared" si="11"/>
        <v>23.8</v>
      </c>
      <c r="S33" s="109">
        <f>ROUND((0.025*O33)/F33,2)</f>
        <v>2.64</v>
      </c>
      <c r="T33" s="109"/>
      <c r="U33" s="109">
        <f t="shared" si="133"/>
        <v>75.48</v>
      </c>
      <c r="V33" s="112">
        <v>25.47</v>
      </c>
      <c r="W33" s="111">
        <f t="shared" si="13"/>
        <v>149.58999999999997</v>
      </c>
      <c r="X33" s="111">
        <f t="shared" si="14"/>
        <v>50.31</v>
      </c>
      <c r="Y33" s="91">
        <f t="shared" si="134"/>
        <v>173.27</v>
      </c>
      <c r="Z33" s="92">
        <f t="shared" si="135"/>
        <v>63.79</v>
      </c>
      <c r="AA33" s="93">
        <f t="shared" si="17"/>
        <v>0.13666532002077703</v>
      </c>
      <c r="AB33" s="93">
        <f t="shared" si="18"/>
        <v>0.21131838846214135</v>
      </c>
      <c r="AF33" s="73"/>
      <c r="AG33" s="73"/>
    </row>
    <row r="34" spans="1:33" ht="17.25" customHeight="1" x14ac:dyDescent="0.25">
      <c r="A34" s="102">
        <v>30037</v>
      </c>
      <c r="B34" s="103" t="s">
        <v>3</v>
      </c>
      <c r="C34" s="102" t="s">
        <v>146</v>
      </c>
      <c r="D34" s="104">
        <f t="shared" si="127"/>
        <v>210</v>
      </c>
      <c r="E34" s="104">
        <f t="shared" si="128"/>
        <v>7</v>
      </c>
      <c r="F34" s="104">
        <f t="shared" si="129"/>
        <v>2000</v>
      </c>
      <c r="G34" s="104">
        <f t="shared" si="130"/>
        <v>40</v>
      </c>
      <c r="H34" s="105"/>
      <c r="I34" s="106"/>
      <c r="J34" s="105">
        <v>590718.11</v>
      </c>
      <c r="K34" s="105">
        <f t="shared" si="4"/>
        <v>236287.24</v>
      </c>
      <c r="L34" s="105">
        <f t="shared" si="131"/>
        <v>0.9</v>
      </c>
      <c r="M34" s="107" t="str">
        <f t="shared" si="132"/>
        <v>Óleo Diesel</v>
      </c>
      <c r="N34" s="108">
        <f t="shared" si="7"/>
        <v>25.31</v>
      </c>
      <c r="O34" s="108">
        <f t="shared" si="8"/>
        <v>337553.2</v>
      </c>
      <c r="P34" s="108">
        <f t="shared" si="9"/>
        <v>10.119999999999999</v>
      </c>
      <c r="Q34" s="109">
        <f t="shared" si="10"/>
        <v>35.43</v>
      </c>
      <c r="R34" s="109">
        <f t="shared" si="11"/>
        <v>37.97</v>
      </c>
      <c r="S34" s="109">
        <f>ROUND((0.025*O34)/F34,2)</f>
        <v>4.22</v>
      </c>
      <c r="T34" s="109"/>
      <c r="U34" s="109">
        <f t="shared" si="133"/>
        <v>163.16999999999999</v>
      </c>
      <c r="V34" s="112">
        <v>25.47</v>
      </c>
      <c r="W34" s="111">
        <f t="shared" si="13"/>
        <v>266.26</v>
      </c>
      <c r="X34" s="111">
        <f t="shared" si="14"/>
        <v>65.12</v>
      </c>
      <c r="Y34" s="91">
        <f t="shared" si="134"/>
        <v>302.35000000000002</v>
      </c>
      <c r="Z34" s="92">
        <f t="shared" si="135"/>
        <v>84.94</v>
      </c>
      <c r="AA34" s="93">
        <f t="shared" si="17"/>
        <v>0.11936497436745508</v>
      </c>
      <c r="AB34" s="93">
        <f t="shared" si="18"/>
        <v>0.23334118201083109</v>
      </c>
      <c r="AF34" s="73"/>
      <c r="AG34" s="73"/>
    </row>
    <row r="35" spans="1:33" ht="17.25" customHeight="1" x14ac:dyDescent="0.25">
      <c r="A35" s="102">
        <v>30039</v>
      </c>
      <c r="B35" s="103" t="s">
        <v>168</v>
      </c>
      <c r="C35" s="102" t="s">
        <v>146</v>
      </c>
      <c r="D35" s="104">
        <f t="shared" ref="D35" si="136">VLOOKUP(A35,$A$85:$P$162,4,TRUE)</f>
        <v>136</v>
      </c>
      <c r="E35" s="104">
        <f t="shared" ref="E35" si="137">VLOOKUP(A35,$A$85:$P$162,5,TRUE)</f>
        <v>7</v>
      </c>
      <c r="F35" s="104">
        <f t="shared" ref="F35" si="138">VLOOKUP(A35,$A$85:$P$162,6,TRUE)</f>
        <v>2000</v>
      </c>
      <c r="G35" s="104">
        <f t="shared" ref="G35" si="139">VLOOKUP(A35,$A$85:$P$162,7,TRUE)</f>
        <v>40</v>
      </c>
      <c r="H35" s="105"/>
      <c r="I35" s="106"/>
      <c r="J35" s="105">
        <v>400565.38</v>
      </c>
      <c r="K35" s="105">
        <f t="shared" ref="K35" si="140">TRUNC(J35*(G35/100),2)</f>
        <v>160226.15</v>
      </c>
      <c r="L35" s="105">
        <f t="shared" ref="L35" si="141">VLOOKUP(A35,$A$85:$R$162,18,TRUE)</f>
        <v>0.9</v>
      </c>
      <c r="M35" s="107" t="str">
        <f t="shared" ref="M35" si="142">VLOOKUP(A35,$A$85:$R$162,10,TRUE)</f>
        <v>Óleo Diesel</v>
      </c>
      <c r="N35" s="108">
        <f t="shared" ref="N35" si="143">TRUNC((J35-K35)/(E35*F35),2)</f>
        <v>17.16</v>
      </c>
      <c r="O35" s="108">
        <f t="shared" ref="O35" si="144">TRUNC(((E35+1)/(2*E35))*J35,2)</f>
        <v>228894.5</v>
      </c>
      <c r="P35" s="108">
        <f t="shared" ref="P35" si="145">TRUNC((O35*$E$1)/F35,2)</f>
        <v>6.86</v>
      </c>
      <c r="Q35" s="109">
        <f t="shared" ref="Q35" si="146">P35+N35</f>
        <v>24.02</v>
      </c>
      <c r="R35" s="109">
        <f t="shared" ref="R35" si="147">TRUNC((J35*L35)/(E35*F35),2)</f>
        <v>25.75</v>
      </c>
      <c r="S35" s="109">
        <f>ROUND((0.025*O35)/F35,2)</f>
        <v>2.86</v>
      </c>
      <c r="T35" s="109"/>
      <c r="U35" s="109">
        <f t="shared" ref="U35" si="148">VLOOKUP(A35,$A$85:$P$162,13,TRUE)</f>
        <v>143.41</v>
      </c>
      <c r="V35" s="112">
        <v>25.47</v>
      </c>
      <c r="W35" s="111">
        <f t="shared" ref="W35" si="149">V35+U35+R35+Q35+S35</f>
        <v>221.51000000000002</v>
      </c>
      <c r="X35" s="111">
        <f t="shared" ref="X35" si="150">Q35+V35+S35</f>
        <v>52.349999999999994</v>
      </c>
      <c r="Y35" s="91">
        <f t="shared" ref="Y35" si="151">VLOOKUP(A35,$A$85:$P$162,15,TRUE)</f>
        <v>246.89</v>
      </c>
      <c r="Z35" s="92">
        <f t="shared" ref="Z35" si="152">VLOOKUP(A35,$A$85:$P$162,16,TRUE)</f>
        <v>66.7</v>
      </c>
      <c r="AA35" s="93">
        <f t="shared" ref="AA35" si="153">1-(W35/Y35)</f>
        <v>0.10279881728705076</v>
      </c>
      <c r="AB35" s="93">
        <f t="shared" ref="AB35" si="154">1-(X35/Z35)</f>
        <v>0.2151424287856073</v>
      </c>
      <c r="AF35" s="73"/>
      <c r="AG35" s="73"/>
    </row>
    <row r="36" spans="1:33" ht="17.25" customHeight="1" x14ac:dyDescent="0.25">
      <c r="A36" s="102">
        <v>30040</v>
      </c>
      <c r="B36" s="103" t="s">
        <v>11</v>
      </c>
      <c r="C36" s="102" t="s">
        <v>146</v>
      </c>
      <c r="D36" s="104">
        <f t="shared" si="127"/>
        <v>188</v>
      </c>
      <c r="E36" s="104">
        <f t="shared" si="128"/>
        <v>7</v>
      </c>
      <c r="F36" s="104">
        <f t="shared" si="129"/>
        <v>2000</v>
      </c>
      <c r="G36" s="104">
        <f t="shared" si="130"/>
        <v>40</v>
      </c>
      <c r="H36" s="105"/>
      <c r="I36" s="106"/>
      <c r="J36" s="105">
        <v>503539.20000000001</v>
      </c>
      <c r="K36" s="105">
        <f t="shared" si="4"/>
        <v>201415.67999999999</v>
      </c>
      <c r="L36" s="105">
        <f t="shared" si="131"/>
        <v>0.9</v>
      </c>
      <c r="M36" s="107" t="str">
        <f t="shared" si="132"/>
        <v>Óleo Diesel</v>
      </c>
      <c r="N36" s="108">
        <f t="shared" si="7"/>
        <v>21.58</v>
      </c>
      <c r="O36" s="108">
        <f t="shared" si="8"/>
        <v>287736.68</v>
      </c>
      <c r="P36" s="108">
        <f t="shared" si="9"/>
        <v>8.6300000000000008</v>
      </c>
      <c r="Q36" s="109">
        <f t="shared" si="10"/>
        <v>30.21</v>
      </c>
      <c r="R36" s="109">
        <f t="shared" si="11"/>
        <v>32.369999999999997</v>
      </c>
      <c r="S36" s="109">
        <f>ROUND((0.025*O36)/F36,2)</f>
        <v>3.6</v>
      </c>
      <c r="T36" s="109"/>
      <c r="U36" s="109">
        <f t="shared" si="133"/>
        <v>198.24</v>
      </c>
      <c r="V36" s="112">
        <v>25.47</v>
      </c>
      <c r="W36" s="111">
        <f t="shared" si="13"/>
        <v>289.89</v>
      </c>
      <c r="X36" s="111">
        <f t="shared" si="14"/>
        <v>59.28</v>
      </c>
      <c r="Y36" s="91">
        <f t="shared" si="134"/>
        <v>321.06</v>
      </c>
      <c r="Z36" s="92">
        <f t="shared" si="135"/>
        <v>76.58</v>
      </c>
      <c r="AA36" s="93">
        <f t="shared" si="17"/>
        <v>9.7084657073444269E-2</v>
      </c>
      <c r="AB36" s="93">
        <f t="shared" si="18"/>
        <v>0.22590754766257504</v>
      </c>
      <c r="AF36" s="73"/>
      <c r="AG36" s="73"/>
    </row>
    <row r="37" spans="1:33" ht="17.25" customHeight="1" x14ac:dyDescent="0.25">
      <c r="A37" s="102">
        <v>30041</v>
      </c>
      <c r="B37" s="103" t="s">
        <v>169</v>
      </c>
      <c r="C37" s="102" t="s">
        <v>146</v>
      </c>
      <c r="D37" s="104">
        <f t="shared" ref="D37" si="155">VLOOKUP(A37,$A$85:$P$162,4,TRUE)</f>
        <v>54</v>
      </c>
      <c r="E37" s="104">
        <f t="shared" ref="E37" si="156">VLOOKUP(A37,$A$85:$P$162,5,TRUE)</f>
        <v>7</v>
      </c>
      <c r="F37" s="104">
        <f t="shared" ref="F37" si="157">VLOOKUP(A37,$A$85:$P$162,6,TRUE)</f>
        <v>2000</v>
      </c>
      <c r="G37" s="104">
        <f t="shared" ref="G37" si="158">VLOOKUP(A37,$A$85:$P$162,7,TRUE)</f>
        <v>30</v>
      </c>
      <c r="H37" s="105"/>
      <c r="I37" s="106"/>
      <c r="J37" s="105">
        <v>87933.71</v>
      </c>
      <c r="K37" s="105">
        <f t="shared" ref="K37" si="159">TRUNC(J37*(G37/100),2)</f>
        <v>26380.11</v>
      </c>
      <c r="L37" s="105">
        <f t="shared" ref="L37" si="160">VLOOKUP(A37,$A$85:$R$162,18,TRUE)</f>
        <v>0.5</v>
      </c>
      <c r="M37" s="107" t="str">
        <f t="shared" ref="M37" si="161">VLOOKUP(A37,$A$85:$R$162,10,TRUE)</f>
        <v>Óleo Diesel</v>
      </c>
      <c r="N37" s="108">
        <f t="shared" ref="N37" si="162">TRUNC((J37-K37)/(E37*F37),2)</f>
        <v>4.3899999999999997</v>
      </c>
      <c r="O37" s="108">
        <f t="shared" ref="O37" si="163">TRUNC(((E37+1)/(2*E37))*J37,2)</f>
        <v>50247.83</v>
      </c>
      <c r="P37" s="108">
        <f t="shared" ref="P37" si="164">TRUNC((O37*$E$1)/F37,2)</f>
        <v>1.5</v>
      </c>
      <c r="Q37" s="109">
        <f t="shared" ref="Q37" si="165">P37+N37</f>
        <v>5.89</v>
      </c>
      <c r="R37" s="109">
        <f t="shared" ref="R37" si="166">TRUNC((J37*L37)/(E37*F37),2)</f>
        <v>3.14</v>
      </c>
      <c r="S37" s="109"/>
      <c r="T37" s="114"/>
      <c r="U37" s="109">
        <f t="shared" ref="U37" si="167">VLOOKUP(A37,$A$85:$P$162,13,TRUE)</f>
        <v>56.94</v>
      </c>
      <c r="V37" s="113">
        <f t="shared" si="28"/>
        <v>0</v>
      </c>
      <c r="W37" s="111">
        <f t="shared" ref="W37" si="168">V37+U37+R37+Q37+S37</f>
        <v>65.97</v>
      </c>
      <c r="X37" s="111">
        <f t="shared" ref="X37" si="169">Q37+V37+S37</f>
        <v>5.89</v>
      </c>
      <c r="Y37" s="91">
        <f t="shared" ref="Y37" si="170">VLOOKUP(A37,$A$85:$P$162,15,TRUE)</f>
        <v>68.52</v>
      </c>
      <c r="Z37" s="92">
        <f t="shared" ref="Z37" si="171">VLOOKUP(A37,$A$85:$P$162,16,TRUE)</f>
        <v>7.56</v>
      </c>
      <c r="AA37" s="93">
        <f t="shared" ref="AA37" si="172">1-(W37/Y37)</f>
        <v>3.721541155866892E-2</v>
      </c>
      <c r="AB37" s="93">
        <f t="shared" ref="AB37" si="173">1-(X37/Z37)</f>
        <v>0.22089947089947093</v>
      </c>
      <c r="AF37" s="73"/>
      <c r="AG37" s="73"/>
    </row>
    <row r="38" spans="1:33" ht="17.25" customHeight="1" x14ac:dyDescent="0.25">
      <c r="A38" s="102">
        <v>30042</v>
      </c>
      <c r="B38" s="103" t="s">
        <v>38</v>
      </c>
      <c r="C38" s="102" t="s">
        <v>146</v>
      </c>
      <c r="D38" s="104">
        <f t="shared" si="127"/>
        <v>32</v>
      </c>
      <c r="E38" s="104">
        <f t="shared" si="128"/>
        <v>7</v>
      </c>
      <c r="F38" s="104">
        <f t="shared" si="129"/>
        <v>2000</v>
      </c>
      <c r="G38" s="104">
        <f t="shared" si="130"/>
        <v>30</v>
      </c>
      <c r="H38" s="105"/>
      <c r="I38" s="106"/>
      <c r="J38" s="105">
        <v>67960.240000000005</v>
      </c>
      <c r="K38" s="105">
        <f t="shared" si="4"/>
        <v>20388.07</v>
      </c>
      <c r="L38" s="105">
        <f t="shared" si="131"/>
        <v>0.5</v>
      </c>
      <c r="M38" s="107" t="str">
        <f t="shared" si="132"/>
        <v>Óleo Diesel</v>
      </c>
      <c r="N38" s="108">
        <f t="shared" si="7"/>
        <v>3.39</v>
      </c>
      <c r="O38" s="108">
        <f t="shared" si="8"/>
        <v>38834.42</v>
      </c>
      <c r="P38" s="108">
        <f t="shared" si="9"/>
        <v>1.1599999999999999</v>
      </c>
      <c r="Q38" s="109">
        <f t="shared" si="10"/>
        <v>4.55</v>
      </c>
      <c r="R38" s="109">
        <f t="shared" si="11"/>
        <v>2.42</v>
      </c>
      <c r="S38" s="109"/>
      <c r="T38" s="114"/>
      <c r="U38" s="109">
        <f t="shared" si="133"/>
        <v>33.74</v>
      </c>
      <c r="V38" s="113">
        <f t="shared" si="28"/>
        <v>0</v>
      </c>
      <c r="W38" s="111">
        <f t="shared" si="13"/>
        <v>40.71</v>
      </c>
      <c r="X38" s="111">
        <f t="shared" si="14"/>
        <v>4.55</v>
      </c>
      <c r="Y38" s="91">
        <f t="shared" si="134"/>
        <v>42.46</v>
      </c>
      <c r="Z38" s="92">
        <f t="shared" si="135"/>
        <v>5.69</v>
      </c>
      <c r="AA38" s="93">
        <f t="shared" si="17"/>
        <v>4.1215261422515304E-2</v>
      </c>
      <c r="AB38" s="93">
        <f t="shared" si="18"/>
        <v>0.20035149384885775</v>
      </c>
      <c r="AF38" s="73"/>
      <c r="AG38" s="73"/>
    </row>
    <row r="39" spans="1:33" ht="17.25" customHeight="1" x14ac:dyDescent="0.25">
      <c r="A39" s="102">
        <v>30043</v>
      </c>
      <c r="B39" s="103" t="s">
        <v>163</v>
      </c>
      <c r="C39" s="102" t="s">
        <v>146</v>
      </c>
      <c r="D39" s="104">
        <f t="shared" si="127"/>
        <v>139</v>
      </c>
      <c r="E39" s="104">
        <f t="shared" si="128"/>
        <v>7</v>
      </c>
      <c r="F39" s="104">
        <f t="shared" si="129"/>
        <v>2000</v>
      </c>
      <c r="G39" s="104">
        <f t="shared" si="130"/>
        <v>30</v>
      </c>
      <c r="H39" s="105"/>
      <c r="I39" s="106"/>
      <c r="J39" s="105">
        <v>101592</v>
      </c>
      <c r="K39" s="105">
        <f t="shared" ref="K39" si="174">TRUNC(J39*(G39/100),2)</f>
        <v>30477.599999999999</v>
      </c>
      <c r="L39" s="105">
        <f t="shared" si="131"/>
        <v>0.5</v>
      </c>
      <c r="M39" s="107" t="str">
        <f t="shared" si="132"/>
        <v>Óleo Diesel</v>
      </c>
      <c r="N39" s="108">
        <f t="shared" ref="N39" si="175">TRUNC((J39-K39)/(E39*F39),2)</f>
        <v>5.07</v>
      </c>
      <c r="O39" s="108">
        <f t="shared" ref="O39" si="176">TRUNC(((E39+1)/(2*E39))*J39,2)</f>
        <v>58052.57</v>
      </c>
      <c r="P39" s="108">
        <f>TRUNC((O39*$E$1)/F39,2)</f>
        <v>1.74</v>
      </c>
      <c r="Q39" s="109">
        <f t="shared" ref="Q39" si="177">P39+N39</f>
        <v>6.8100000000000005</v>
      </c>
      <c r="R39" s="109">
        <f t="shared" ref="R39" si="178">TRUNC((J39*L39)/(E39*F39),2)</f>
        <v>3.62</v>
      </c>
      <c r="S39" s="109"/>
      <c r="T39" s="114"/>
      <c r="U39" s="109">
        <f t="shared" si="133"/>
        <v>146.57</v>
      </c>
      <c r="V39" s="113">
        <f t="shared" si="28"/>
        <v>0</v>
      </c>
      <c r="W39" s="111">
        <f t="shared" ref="W39" si="179">V39+U39+R39+Q39+S39</f>
        <v>157</v>
      </c>
      <c r="X39" s="111">
        <f t="shared" ref="X39" si="180">Q39+V39+S39</f>
        <v>6.8100000000000005</v>
      </c>
      <c r="Y39" s="91">
        <f t="shared" si="134"/>
        <v>159.61000000000001</v>
      </c>
      <c r="Z39" s="92">
        <f t="shared" si="135"/>
        <v>8.51</v>
      </c>
      <c r="AA39" s="93">
        <f t="shared" ref="AA39" si="181">1-(W39/Y39)</f>
        <v>1.6352358874757278E-2</v>
      </c>
      <c r="AB39" s="93">
        <f t="shared" ref="AB39" si="182">1-(X39/Z39)</f>
        <v>0.1997649823736779</v>
      </c>
      <c r="AF39" s="73"/>
      <c r="AG39" s="73"/>
    </row>
    <row r="40" spans="1:33" ht="17.25" customHeight="1" x14ac:dyDescent="0.25">
      <c r="A40" s="102">
        <v>30044</v>
      </c>
      <c r="B40" s="103" t="s">
        <v>32</v>
      </c>
      <c r="C40" s="102" t="s">
        <v>146</v>
      </c>
      <c r="D40" s="104">
        <f t="shared" si="127"/>
        <v>3</v>
      </c>
      <c r="E40" s="104">
        <f t="shared" si="128"/>
        <v>7</v>
      </c>
      <c r="F40" s="104">
        <f t="shared" si="129"/>
        <v>2000</v>
      </c>
      <c r="G40" s="104">
        <f t="shared" si="130"/>
        <v>30</v>
      </c>
      <c r="H40" s="105"/>
      <c r="I40" s="106"/>
      <c r="J40" s="105">
        <v>2872</v>
      </c>
      <c r="K40" s="105">
        <f t="shared" si="4"/>
        <v>861.6</v>
      </c>
      <c r="L40" s="105">
        <f t="shared" si="131"/>
        <v>0.47</v>
      </c>
      <c r="M40" s="107" t="str">
        <f t="shared" si="132"/>
        <v>Gasolina</v>
      </c>
      <c r="N40" s="108">
        <f t="shared" si="7"/>
        <v>0.14000000000000001</v>
      </c>
      <c r="O40" s="108">
        <f t="shared" si="8"/>
        <v>1641.14</v>
      </c>
      <c r="P40" s="108">
        <f t="shared" si="9"/>
        <v>0.04</v>
      </c>
      <c r="Q40" s="109">
        <f t="shared" si="10"/>
        <v>0.18000000000000002</v>
      </c>
      <c r="R40" s="109">
        <f t="shared" si="11"/>
        <v>0.09</v>
      </c>
      <c r="S40" s="109"/>
      <c r="T40" s="109"/>
      <c r="U40" s="109">
        <f t="shared" si="133"/>
        <v>4.46</v>
      </c>
      <c r="V40" s="113">
        <f t="shared" si="28"/>
        <v>0</v>
      </c>
      <c r="W40" s="111">
        <f t="shared" si="13"/>
        <v>4.7299999999999995</v>
      </c>
      <c r="X40" s="111">
        <f t="shared" si="14"/>
        <v>0.18000000000000002</v>
      </c>
      <c r="Y40" s="91">
        <f t="shared" si="134"/>
        <v>4.8099999999999996</v>
      </c>
      <c r="Z40" s="92">
        <f t="shared" si="135"/>
        <v>0.23</v>
      </c>
      <c r="AA40" s="93">
        <f t="shared" si="17"/>
        <v>1.6632016632016633E-2</v>
      </c>
      <c r="AB40" s="93">
        <f t="shared" si="18"/>
        <v>0.21739130434782605</v>
      </c>
      <c r="AF40" s="73"/>
      <c r="AG40" s="73"/>
    </row>
    <row r="41" spans="1:33" ht="17.25" customHeight="1" x14ac:dyDescent="0.25">
      <c r="A41" s="102">
        <v>30046</v>
      </c>
      <c r="B41" s="103" t="s">
        <v>4</v>
      </c>
      <c r="C41" s="102" t="s">
        <v>146</v>
      </c>
      <c r="D41" s="104">
        <f t="shared" si="127"/>
        <v>93</v>
      </c>
      <c r="E41" s="104">
        <f t="shared" si="128"/>
        <v>7</v>
      </c>
      <c r="F41" s="104">
        <f t="shared" si="129"/>
        <v>2000</v>
      </c>
      <c r="G41" s="104">
        <f t="shared" si="130"/>
        <v>30</v>
      </c>
      <c r="H41" s="105"/>
      <c r="I41" s="106"/>
      <c r="J41" s="105">
        <v>936289.62</v>
      </c>
      <c r="K41" s="105">
        <f t="shared" si="4"/>
        <v>280886.88</v>
      </c>
      <c r="L41" s="105">
        <f t="shared" si="131"/>
        <v>0.9</v>
      </c>
      <c r="M41" s="107" t="str">
        <f t="shared" si="132"/>
        <v>Óleo Diesel</v>
      </c>
      <c r="N41" s="108">
        <f t="shared" si="7"/>
        <v>46.81</v>
      </c>
      <c r="O41" s="108">
        <f t="shared" si="8"/>
        <v>535022.64</v>
      </c>
      <c r="P41" s="108">
        <f t="shared" si="9"/>
        <v>16.05</v>
      </c>
      <c r="Q41" s="109">
        <f t="shared" si="10"/>
        <v>62.86</v>
      </c>
      <c r="R41" s="109">
        <f t="shared" si="11"/>
        <v>60.19</v>
      </c>
      <c r="S41" s="109"/>
      <c r="T41" s="109"/>
      <c r="U41" s="109">
        <f t="shared" si="133"/>
        <v>77.42</v>
      </c>
      <c r="V41" s="110">
        <v>37.1</v>
      </c>
      <c r="W41" s="111">
        <f t="shared" si="13"/>
        <v>237.57</v>
      </c>
      <c r="X41" s="111">
        <f t="shared" si="14"/>
        <v>99.960000000000008</v>
      </c>
      <c r="Y41" s="91">
        <f t="shared" si="134"/>
        <v>294.43</v>
      </c>
      <c r="Z41" s="92">
        <f t="shared" si="135"/>
        <v>131.03</v>
      </c>
      <c r="AA41" s="93">
        <f t="shared" si="17"/>
        <v>0.1931189077200014</v>
      </c>
      <c r="AB41" s="93">
        <f t="shared" si="18"/>
        <v>0.23712126993818206</v>
      </c>
      <c r="AF41" s="73"/>
      <c r="AG41" s="73"/>
    </row>
    <row r="42" spans="1:33" ht="17.25" customHeight="1" x14ac:dyDescent="0.25">
      <c r="A42" s="102">
        <v>30047</v>
      </c>
      <c r="B42" s="103" t="s">
        <v>36</v>
      </c>
      <c r="C42" s="102" t="s">
        <v>146</v>
      </c>
      <c r="D42" s="104">
        <f t="shared" si="127"/>
        <v>4</v>
      </c>
      <c r="E42" s="104">
        <f t="shared" si="128"/>
        <v>5</v>
      </c>
      <c r="F42" s="104">
        <f t="shared" si="129"/>
        <v>2000</v>
      </c>
      <c r="G42" s="104">
        <f t="shared" si="130"/>
        <v>10</v>
      </c>
      <c r="H42" s="105"/>
      <c r="I42" s="106"/>
      <c r="J42" s="105">
        <v>5178.63</v>
      </c>
      <c r="K42" s="105">
        <f t="shared" si="4"/>
        <v>517.86</v>
      </c>
      <c r="L42" s="105">
        <f t="shared" si="131"/>
        <v>0.49</v>
      </c>
      <c r="M42" s="107" t="str">
        <f t="shared" si="132"/>
        <v>Energia (kwh)</v>
      </c>
      <c r="N42" s="108">
        <f t="shared" si="7"/>
        <v>0.46</v>
      </c>
      <c r="O42" s="108">
        <f t="shared" si="8"/>
        <v>3107.17</v>
      </c>
      <c r="P42" s="108">
        <f t="shared" si="9"/>
        <v>0.09</v>
      </c>
      <c r="Q42" s="109">
        <f t="shared" si="10"/>
        <v>0.55000000000000004</v>
      </c>
      <c r="R42" s="109">
        <f t="shared" si="11"/>
        <v>0.25</v>
      </c>
      <c r="S42" s="109"/>
      <c r="T42" s="109"/>
      <c r="U42" s="109">
        <f t="shared" si="133"/>
        <v>0</v>
      </c>
      <c r="V42" s="112">
        <v>24.79</v>
      </c>
      <c r="W42" s="111">
        <f t="shared" si="13"/>
        <v>25.59</v>
      </c>
      <c r="X42" s="111">
        <f t="shared" si="14"/>
        <v>25.34</v>
      </c>
      <c r="Y42" s="91">
        <f t="shared" si="134"/>
        <v>28.64</v>
      </c>
      <c r="Z42" s="92">
        <f t="shared" si="135"/>
        <v>28.3</v>
      </c>
      <c r="AA42" s="93">
        <f t="shared" si="17"/>
        <v>0.10649441340782129</v>
      </c>
      <c r="AB42" s="93">
        <f t="shared" si="18"/>
        <v>0.10459363957597179</v>
      </c>
      <c r="AF42" s="73"/>
      <c r="AG42" s="73"/>
    </row>
    <row r="43" spans="1:33" ht="17.25" customHeight="1" x14ac:dyDescent="0.25">
      <c r="A43" s="102">
        <v>30048</v>
      </c>
      <c r="B43" s="103" t="s">
        <v>12</v>
      </c>
      <c r="C43" s="102" t="s">
        <v>146</v>
      </c>
      <c r="D43" s="104">
        <f t="shared" si="127"/>
        <v>4</v>
      </c>
      <c r="E43" s="104">
        <f t="shared" si="128"/>
        <v>6</v>
      </c>
      <c r="F43" s="104">
        <f t="shared" si="129"/>
        <v>2000</v>
      </c>
      <c r="G43" s="104">
        <f t="shared" si="130"/>
        <v>20</v>
      </c>
      <c r="H43" s="105"/>
      <c r="I43" s="106"/>
      <c r="J43" s="105">
        <v>9221.5</v>
      </c>
      <c r="K43" s="105">
        <f t="shared" si="4"/>
        <v>1844.3</v>
      </c>
      <c r="L43" s="105">
        <f t="shared" si="131"/>
        <v>0.79</v>
      </c>
      <c r="M43" s="107" t="str">
        <f t="shared" si="132"/>
        <v>Gasolina</v>
      </c>
      <c r="N43" s="108">
        <f t="shared" si="7"/>
        <v>0.61</v>
      </c>
      <c r="O43" s="108">
        <f t="shared" si="8"/>
        <v>5379.2</v>
      </c>
      <c r="P43" s="108">
        <f t="shared" si="9"/>
        <v>0.16</v>
      </c>
      <c r="Q43" s="109">
        <f t="shared" si="10"/>
        <v>0.77</v>
      </c>
      <c r="R43" s="109">
        <f t="shared" si="11"/>
        <v>0.6</v>
      </c>
      <c r="S43" s="109"/>
      <c r="T43" s="109"/>
      <c r="U43" s="109">
        <f t="shared" si="133"/>
        <v>7.7</v>
      </c>
      <c r="V43" s="113">
        <f t="shared" si="28"/>
        <v>0</v>
      </c>
      <c r="W43" s="111">
        <f t="shared" si="13"/>
        <v>9.07</v>
      </c>
      <c r="X43" s="111">
        <f t="shared" si="14"/>
        <v>0.77</v>
      </c>
      <c r="Y43" s="91">
        <f t="shared" si="134"/>
        <v>9.5299999999999994</v>
      </c>
      <c r="Z43" s="92">
        <f t="shared" si="135"/>
        <v>1.02</v>
      </c>
      <c r="AA43" s="93">
        <f t="shared" si="17"/>
        <v>4.826862539349408E-2</v>
      </c>
      <c r="AB43" s="93">
        <f t="shared" si="18"/>
        <v>0.24509803921568629</v>
      </c>
      <c r="AF43" s="73"/>
      <c r="AG43" s="73"/>
    </row>
    <row r="44" spans="1:33" ht="17.25" customHeight="1" x14ac:dyDescent="0.25">
      <c r="A44" s="102">
        <v>30049</v>
      </c>
      <c r="B44" s="103" t="s">
        <v>30</v>
      </c>
      <c r="C44" s="102" t="s">
        <v>146</v>
      </c>
      <c r="D44" s="104">
        <f t="shared" si="127"/>
        <v>143</v>
      </c>
      <c r="E44" s="104">
        <f t="shared" si="128"/>
        <v>7</v>
      </c>
      <c r="F44" s="104">
        <f t="shared" si="129"/>
        <v>2000</v>
      </c>
      <c r="G44" s="104">
        <f t="shared" si="130"/>
        <v>40</v>
      </c>
      <c r="H44" s="105"/>
      <c r="I44" s="106"/>
      <c r="J44" s="105">
        <v>779866.05</v>
      </c>
      <c r="K44" s="105">
        <f t="shared" si="4"/>
        <v>311946.42</v>
      </c>
      <c r="L44" s="105">
        <f t="shared" si="131"/>
        <v>0.9</v>
      </c>
      <c r="M44" s="107" t="str">
        <f t="shared" si="132"/>
        <v>Óleo Diesel</v>
      </c>
      <c r="N44" s="108">
        <f t="shared" si="7"/>
        <v>33.42</v>
      </c>
      <c r="O44" s="108">
        <f t="shared" si="8"/>
        <v>445637.74</v>
      </c>
      <c r="P44" s="108">
        <f t="shared" si="9"/>
        <v>13.36</v>
      </c>
      <c r="Q44" s="109">
        <f t="shared" si="10"/>
        <v>46.78</v>
      </c>
      <c r="R44" s="109">
        <f t="shared" si="11"/>
        <v>50.13</v>
      </c>
      <c r="S44" s="109">
        <f>ROUND((0.025*O44)/F44,2)</f>
        <v>5.57</v>
      </c>
      <c r="T44" s="109"/>
      <c r="U44" s="109">
        <f t="shared" si="133"/>
        <v>150.79</v>
      </c>
      <c r="V44" s="116">
        <v>54.8</v>
      </c>
      <c r="W44" s="111">
        <f t="shared" si="13"/>
        <v>308.07</v>
      </c>
      <c r="X44" s="111">
        <f t="shared" si="14"/>
        <v>107.15</v>
      </c>
      <c r="Y44" s="91">
        <f t="shared" si="134"/>
        <v>348.34</v>
      </c>
      <c r="Z44" s="92">
        <f t="shared" si="135"/>
        <v>130.71</v>
      </c>
      <c r="AA44" s="93">
        <f t="shared" si="17"/>
        <v>0.11560544295802944</v>
      </c>
      <c r="AB44" s="93">
        <f t="shared" si="18"/>
        <v>0.18024634687476093</v>
      </c>
      <c r="AF44" s="73"/>
      <c r="AG44" s="73"/>
    </row>
    <row r="45" spans="1:33" ht="17.25" customHeight="1" x14ac:dyDescent="0.25">
      <c r="A45" s="102">
        <v>30052</v>
      </c>
      <c r="B45" s="103" t="s">
        <v>29</v>
      </c>
      <c r="C45" s="102" t="s">
        <v>146</v>
      </c>
      <c r="D45" s="104">
        <f t="shared" si="127"/>
        <v>1</v>
      </c>
      <c r="E45" s="104">
        <f t="shared" si="128"/>
        <v>5</v>
      </c>
      <c r="F45" s="104">
        <f t="shared" si="129"/>
        <v>2000</v>
      </c>
      <c r="G45" s="104">
        <f t="shared" si="130"/>
        <v>20</v>
      </c>
      <c r="H45" s="105"/>
      <c r="I45" s="106"/>
      <c r="J45" s="105">
        <v>5437.36</v>
      </c>
      <c r="K45" s="105">
        <f t="shared" si="4"/>
        <v>1087.47</v>
      </c>
      <c r="L45" s="105">
        <f t="shared" si="131"/>
        <v>0.79</v>
      </c>
      <c r="M45" s="107" t="str">
        <f t="shared" si="132"/>
        <v>Energia (kwh)</v>
      </c>
      <c r="N45" s="108">
        <f t="shared" si="7"/>
        <v>0.43</v>
      </c>
      <c r="O45" s="108">
        <f t="shared" si="8"/>
        <v>3262.41</v>
      </c>
      <c r="P45" s="108">
        <f t="shared" si="9"/>
        <v>0.09</v>
      </c>
      <c r="Q45" s="109">
        <f t="shared" si="10"/>
        <v>0.52</v>
      </c>
      <c r="R45" s="109">
        <f t="shared" si="11"/>
        <v>0.42</v>
      </c>
      <c r="S45" s="109"/>
      <c r="T45" s="109"/>
      <c r="U45" s="109">
        <f t="shared" si="133"/>
        <v>0</v>
      </c>
      <c r="V45" s="113">
        <f t="shared" si="28"/>
        <v>0</v>
      </c>
      <c r="W45" s="111">
        <f t="shared" si="13"/>
        <v>0.94</v>
      </c>
      <c r="X45" s="111">
        <f t="shared" si="14"/>
        <v>0.52</v>
      </c>
      <c r="Y45" s="91">
        <f t="shared" si="134"/>
        <v>1.2</v>
      </c>
      <c r="Z45" s="92">
        <f t="shared" si="135"/>
        <v>0.66</v>
      </c>
      <c r="AA45" s="93">
        <f t="shared" si="17"/>
        <v>0.21666666666666667</v>
      </c>
      <c r="AB45" s="93">
        <f t="shared" si="18"/>
        <v>0.21212121212121215</v>
      </c>
      <c r="AF45" s="73"/>
      <c r="AG45" s="73"/>
    </row>
    <row r="46" spans="1:33" ht="17.25" customHeight="1" x14ac:dyDescent="0.25">
      <c r="A46" s="102">
        <v>30057</v>
      </c>
      <c r="B46" s="103" t="s">
        <v>5</v>
      </c>
      <c r="C46" s="102" t="s">
        <v>146</v>
      </c>
      <c r="D46" s="104">
        <f t="shared" si="127"/>
        <v>118</v>
      </c>
      <c r="E46" s="104">
        <f t="shared" si="128"/>
        <v>5</v>
      </c>
      <c r="F46" s="104">
        <f t="shared" si="129"/>
        <v>2000</v>
      </c>
      <c r="G46" s="104">
        <f t="shared" si="130"/>
        <v>30</v>
      </c>
      <c r="H46" s="105"/>
      <c r="I46" s="106"/>
      <c r="J46" s="105">
        <v>743472.23</v>
      </c>
      <c r="K46" s="105">
        <f t="shared" si="4"/>
        <v>223041.66</v>
      </c>
      <c r="L46" s="105">
        <f t="shared" si="131"/>
        <v>0.7</v>
      </c>
      <c r="M46" s="107" t="str">
        <f t="shared" si="132"/>
        <v>Óleo Diesel</v>
      </c>
      <c r="N46" s="108">
        <f t="shared" si="7"/>
        <v>52.04</v>
      </c>
      <c r="O46" s="108">
        <f t="shared" si="8"/>
        <v>446083.33</v>
      </c>
      <c r="P46" s="108">
        <f t="shared" si="9"/>
        <v>13.38</v>
      </c>
      <c r="Q46" s="109">
        <f t="shared" si="10"/>
        <v>65.42</v>
      </c>
      <c r="R46" s="109">
        <f t="shared" si="11"/>
        <v>52.04</v>
      </c>
      <c r="S46" s="109"/>
      <c r="T46" s="109"/>
      <c r="U46" s="109">
        <f t="shared" si="133"/>
        <v>85.13</v>
      </c>
      <c r="V46" s="110">
        <v>37.1</v>
      </c>
      <c r="W46" s="111">
        <f t="shared" si="13"/>
        <v>239.69</v>
      </c>
      <c r="X46" s="111">
        <f t="shared" si="14"/>
        <v>102.52000000000001</v>
      </c>
      <c r="Y46" s="91">
        <f t="shared" si="134"/>
        <v>294.16000000000003</v>
      </c>
      <c r="Z46" s="92">
        <f t="shared" si="135"/>
        <v>134.69</v>
      </c>
      <c r="AA46" s="93">
        <f t="shared" si="17"/>
        <v>0.1851713353277129</v>
      </c>
      <c r="AB46" s="93">
        <f t="shared" si="18"/>
        <v>0.23884475462172383</v>
      </c>
      <c r="AF46" s="73"/>
      <c r="AG46" s="73"/>
    </row>
    <row r="47" spans="1:33" ht="17.25" customHeight="1" x14ac:dyDescent="0.25">
      <c r="A47" s="102">
        <v>30058</v>
      </c>
      <c r="B47" s="103" t="s">
        <v>170</v>
      </c>
      <c r="C47" s="102" t="s">
        <v>146</v>
      </c>
      <c r="D47" s="104">
        <f t="shared" ref="D47" si="183">VLOOKUP(A47,$A$85:$P$162,4,TRUE)</f>
        <v>45</v>
      </c>
      <c r="E47" s="104">
        <f t="shared" ref="E47" si="184">VLOOKUP(A47,$A$85:$P$162,5,TRUE)</f>
        <v>5</v>
      </c>
      <c r="F47" s="104">
        <f t="shared" ref="F47" si="185">VLOOKUP(A47,$A$85:$P$162,6,TRUE)</f>
        <v>2000</v>
      </c>
      <c r="G47" s="104">
        <f t="shared" ref="G47" si="186">VLOOKUP(A47,$A$85:$P$162,7,TRUE)</f>
        <v>30</v>
      </c>
      <c r="H47" s="105"/>
      <c r="I47" s="106"/>
      <c r="J47" s="105">
        <v>317247.23</v>
      </c>
      <c r="K47" s="105">
        <f t="shared" ref="K47" si="187">TRUNC(J47*(G47/100),2)</f>
        <v>95174.16</v>
      </c>
      <c r="L47" s="105">
        <f t="shared" ref="L47" si="188">VLOOKUP(A47,$A$85:$R$162,18,TRUE)</f>
        <v>0.7</v>
      </c>
      <c r="M47" s="107" t="str">
        <f t="shared" ref="M47" si="189">VLOOKUP(A47,$A$85:$R$162,10,TRUE)</f>
        <v>Óleo Diesel</v>
      </c>
      <c r="N47" s="108">
        <f t="shared" ref="N47" si="190">TRUNC((J47-K47)/(E47*F47),2)</f>
        <v>22.2</v>
      </c>
      <c r="O47" s="108">
        <f t="shared" ref="O47" si="191">TRUNC(((E47+1)/(2*E47))*J47,2)</f>
        <v>190348.33</v>
      </c>
      <c r="P47" s="108">
        <f t="shared" ref="P47" si="192">TRUNC((O47*$E$1)/F47,2)</f>
        <v>5.71</v>
      </c>
      <c r="Q47" s="109">
        <f t="shared" ref="Q47:Q52" si="193">P47+N47</f>
        <v>27.91</v>
      </c>
      <c r="R47" s="109">
        <f t="shared" ref="R47:R52" si="194">TRUNC((J47*L47)/(E47*F47),2)</f>
        <v>22.2</v>
      </c>
      <c r="S47" s="109"/>
      <c r="T47" s="109"/>
      <c r="U47" s="109">
        <f t="shared" ref="U47:U52" si="195">VLOOKUP(A47,$A$85:$P$162,13,TRUE)</f>
        <v>63.13</v>
      </c>
      <c r="V47" s="110">
        <v>37.1</v>
      </c>
      <c r="W47" s="111">
        <f t="shared" ref="W47:W52" si="196">V47+U47+R47+Q47+S47</f>
        <v>150.34</v>
      </c>
      <c r="X47" s="111">
        <f t="shared" ref="X47:X52" si="197">Q47+V47+S47</f>
        <v>65.010000000000005</v>
      </c>
      <c r="Y47" s="91">
        <f t="shared" ref="Y47:Y52" si="198">VLOOKUP(A47,$A$85:$P$162,15,TRUE)</f>
        <v>171.18</v>
      </c>
      <c r="Z47" s="92">
        <f t="shared" ref="Z47:Z52" si="199">VLOOKUP(A47,$A$85:$P$162,16,TRUE)</f>
        <v>78.45</v>
      </c>
      <c r="AA47" s="93">
        <f t="shared" ref="AA47:AA52" si="200">1-(W47/Y47)</f>
        <v>0.12174319429839942</v>
      </c>
      <c r="AB47" s="93">
        <f t="shared" ref="AB47:AB52" si="201">1-(X47/Z47)</f>
        <v>0.17131931166347991</v>
      </c>
      <c r="AF47" s="73"/>
      <c r="AG47" s="73"/>
    </row>
    <row r="48" spans="1:33" ht="17.25" customHeight="1" x14ac:dyDescent="0.25">
      <c r="A48" s="102">
        <v>30101</v>
      </c>
      <c r="B48" s="103" t="s">
        <v>171</v>
      </c>
      <c r="C48" s="102" t="s">
        <v>146</v>
      </c>
      <c r="D48" s="104">
        <f t="shared" ref="D48:D50" si="202">VLOOKUP(A48,$A$85:$P$162,4,TRUE)</f>
        <v>455</v>
      </c>
      <c r="E48" s="104">
        <f t="shared" ref="E48:E50" si="203">VLOOKUP(A48,$A$85:$P$162,5,TRUE)</f>
        <v>6</v>
      </c>
      <c r="F48" s="104">
        <f t="shared" ref="F48:F50" si="204">VLOOKUP(A48,$A$85:$P$162,6,TRUE)</f>
        <v>2000</v>
      </c>
      <c r="G48" s="104">
        <f t="shared" ref="G48:G50" si="205">VLOOKUP(A48,$A$85:$P$162,7,TRUE)</f>
        <v>30</v>
      </c>
      <c r="H48" s="105"/>
      <c r="I48" s="106"/>
      <c r="J48" s="105">
        <v>3868594.22</v>
      </c>
      <c r="K48" s="105">
        <f t="shared" ref="K48:K50" si="206">TRUNC(J48*(G48/100),2)</f>
        <v>1160578.26</v>
      </c>
      <c r="L48" s="105">
        <f t="shared" ref="L48:L50" si="207">VLOOKUP(A48,$A$85:$R$162,18,TRUE)</f>
        <v>1</v>
      </c>
      <c r="M48" s="107" t="str">
        <f t="shared" ref="M48:M50" si="208">VLOOKUP(A48,$A$85:$R$162,10,TRUE)</f>
        <v>Óleo Diesel</v>
      </c>
      <c r="N48" s="108">
        <f t="shared" ref="N48:N50" si="209">TRUNC((J48-K48)/(E48*F48),2)</f>
        <v>225.66</v>
      </c>
      <c r="O48" s="108">
        <f t="shared" ref="O48:O50" si="210">TRUNC(((E48+1)/(2*E48))*J48,2)</f>
        <v>2256679.96</v>
      </c>
      <c r="P48" s="108">
        <f t="shared" ref="P48:P50" si="211">TRUNC((O48*$E$1)/F48,2)</f>
        <v>67.7</v>
      </c>
      <c r="Q48" s="109">
        <f t="shared" si="193"/>
        <v>293.36</v>
      </c>
      <c r="R48" s="109">
        <f t="shared" si="194"/>
        <v>322.38</v>
      </c>
      <c r="S48" s="109">
        <f t="shared" ref="S48:S51" si="212">ROUND((0.025*O48)/F48,2)</f>
        <v>28.21</v>
      </c>
      <c r="T48" s="109"/>
      <c r="U48" s="109">
        <f t="shared" si="195"/>
        <v>505.05</v>
      </c>
      <c r="V48" s="95">
        <v>40.869999999999997</v>
      </c>
      <c r="W48" s="111">
        <f t="shared" si="196"/>
        <v>1189.8699999999999</v>
      </c>
      <c r="X48" s="111">
        <f t="shared" si="197"/>
        <v>362.44</v>
      </c>
      <c r="Y48" s="91">
        <f t="shared" si="198"/>
        <v>1371.45</v>
      </c>
      <c r="Z48" s="92">
        <f t="shared" si="199"/>
        <v>436.56</v>
      </c>
      <c r="AA48" s="93">
        <f t="shared" si="200"/>
        <v>0.13240001458310557</v>
      </c>
      <c r="AB48" s="93">
        <f t="shared" si="201"/>
        <v>0.16978193146417442</v>
      </c>
      <c r="AF48" s="73"/>
      <c r="AG48" s="73"/>
    </row>
    <row r="49" spans="1:33" ht="17.25" customHeight="1" x14ac:dyDescent="0.25">
      <c r="A49" s="102">
        <v>30105</v>
      </c>
      <c r="B49" s="103" t="s">
        <v>172</v>
      </c>
      <c r="C49" s="102" t="s">
        <v>146</v>
      </c>
      <c r="D49" s="104">
        <f t="shared" si="202"/>
        <v>265</v>
      </c>
      <c r="E49" s="104">
        <f t="shared" si="203"/>
        <v>7</v>
      </c>
      <c r="F49" s="104">
        <f t="shared" si="204"/>
        <v>2000</v>
      </c>
      <c r="G49" s="104">
        <f t="shared" si="205"/>
        <v>40</v>
      </c>
      <c r="H49" s="105"/>
      <c r="I49" s="106"/>
      <c r="J49" s="105">
        <v>677035.79</v>
      </c>
      <c r="K49" s="105">
        <f t="shared" si="206"/>
        <v>270814.31</v>
      </c>
      <c r="L49" s="105">
        <f t="shared" si="207"/>
        <v>0.9</v>
      </c>
      <c r="M49" s="107" t="str">
        <f t="shared" si="208"/>
        <v>Óleo Diesel</v>
      </c>
      <c r="N49" s="108">
        <f t="shared" si="209"/>
        <v>29.01</v>
      </c>
      <c r="O49" s="108">
        <f t="shared" si="210"/>
        <v>386877.59</v>
      </c>
      <c r="P49" s="108">
        <f t="shared" si="211"/>
        <v>11.6</v>
      </c>
      <c r="Q49" s="109">
        <f t="shared" si="193"/>
        <v>40.61</v>
      </c>
      <c r="R49" s="109">
        <f t="shared" si="194"/>
        <v>43.52</v>
      </c>
      <c r="S49" s="109">
        <f t="shared" si="212"/>
        <v>4.84</v>
      </c>
      <c r="T49" s="109"/>
      <c r="U49" s="109">
        <f t="shared" si="195"/>
        <v>205.9</v>
      </c>
      <c r="V49" s="112">
        <v>25.47</v>
      </c>
      <c r="W49" s="111">
        <f t="shared" si="196"/>
        <v>320.33999999999997</v>
      </c>
      <c r="X49" s="111">
        <f t="shared" si="197"/>
        <v>70.92</v>
      </c>
      <c r="Y49" s="91">
        <f t="shared" si="198"/>
        <v>361.3</v>
      </c>
      <c r="Z49" s="92">
        <f t="shared" si="199"/>
        <v>93.23</v>
      </c>
      <c r="AA49" s="93">
        <f t="shared" si="200"/>
        <v>0.11336839191807369</v>
      </c>
      <c r="AB49" s="93">
        <f t="shared" si="201"/>
        <v>0.23930065429582759</v>
      </c>
      <c r="AF49" s="73"/>
      <c r="AG49" s="73"/>
    </row>
    <row r="50" spans="1:33" ht="17.25" customHeight="1" x14ac:dyDescent="0.25">
      <c r="A50" s="102">
        <v>30110</v>
      </c>
      <c r="B50" s="103" t="s">
        <v>173</v>
      </c>
      <c r="C50" s="102" t="s">
        <v>146</v>
      </c>
      <c r="D50" s="104">
        <f t="shared" si="202"/>
        <v>323</v>
      </c>
      <c r="E50" s="104">
        <f t="shared" si="203"/>
        <v>7</v>
      </c>
      <c r="F50" s="104">
        <f t="shared" si="204"/>
        <v>2000</v>
      </c>
      <c r="G50" s="104">
        <f t="shared" si="205"/>
        <v>40</v>
      </c>
      <c r="H50" s="105"/>
      <c r="I50" s="106"/>
      <c r="J50" s="105">
        <v>1218023.27</v>
      </c>
      <c r="K50" s="105">
        <f t="shared" si="206"/>
        <v>487209.3</v>
      </c>
      <c r="L50" s="105">
        <f t="shared" si="207"/>
        <v>0.9</v>
      </c>
      <c r="M50" s="107" t="str">
        <f t="shared" si="208"/>
        <v>Óleo Diesel</v>
      </c>
      <c r="N50" s="108">
        <f t="shared" si="209"/>
        <v>52.2</v>
      </c>
      <c r="O50" s="108">
        <f t="shared" si="210"/>
        <v>696013.29</v>
      </c>
      <c r="P50" s="108">
        <f t="shared" si="211"/>
        <v>20.88</v>
      </c>
      <c r="Q50" s="109">
        <f t="shared" si="193"/>
        <v>73.08</v>
      </c>
      <c r="R50" s="109">
        <f t="shared" si="194"/>
        <v>78.3</v>
      </c>
      <c r="S50" s="109">
        <f t="shared" si="212"/>
        <v>8.6999999999999993</v>
      </c>
      <c r="T50" s="109"/>
      <c r="U50" s="109">
        <f t="shared" si="195"/>
        <v>250.97</v>
      </c>
      <c r="V50" s="112">
        <v>30.01</v>
      </c>
      <c r="W50" s="111">
        <f t="shared" si="196"/>
        <v>441.06</v>
      </c>
      <c r="X50" s="111">
        <f t="shared" si="197"/>
        <v>111.79</v>
      </c>
      <c r="Y50" s="91">
        <f t="shared" si="198"/>
        <v>506.65</v>
      </c>
      <c r="Z50" s="92">
        <f t="shared" si="199"/>
        <v>146.93</v>
      </c>
      <c r="AA50" s="93">
        <f t="shared" si="200"/>
        <v>0.12945820586203494</v>
      </c>
      <c r="AB50" s="93">
        <f t="shared" si="201"/>
        <v>0.23916150547879944</v>
      </c>
      <c r="AF50" s="73"/>
      <c r="AG50" s="73"/>
    </row>
    <row r="51" spans="1:33" ht="17.25" customHeight="1" x14ac:dyDescent="0.25">
      <c r="A51" s="102">
        <v>30115</v>
      </c>
      <c r="B51" s="103" t="s">
        <v>40</v>
      </c>
      <c r="C51" s="102" t="s">
        <v>146</v>
      </c>
      <c r="D51" s="104">
        <f t="shared" si="127"/>
        <v>10</v>
      </c>
      <c r="E51" s="104">
        <f t="shared" si="128"/>
        <v>5</v>
      </c>
      <c r="F51" s="104">
        <f t="shared" si="129"/>
        <v>2000</v>
      </c>
      <c r="G51" s="104">
        <f t="shared" si="130"/>
        <v>20</v>
      </c>
      <c r="H51" s="105"/>
      <c r="I51" s="106"/>
      <c r="J51" s="105">
        <v>49415.98</v>
      </c>
      <c r="K51" s="105">
        <f t="shared" si="4"/>
        <v>9883.19</v>
      </c>
      <c r="L51" s="105">
        <f t="shared" si="131"/>
        <v>0.7</v>
      </c>
      <c r="M51" s="107" t="str">
        <f t="shared" si="132"/>
        <v>Óleo Diesel</v>
      </c>
      <c r="N51" s="108">
        <f t="shared" si="7"/>
        <v>3.95</v>
      </c>
      <c r="O51" s="108">
        <f t="shared" si="8"/>
        <v>29649.58</v>
      </c>
      <c r="P51" s="108">
        <f t="shared" si="9"/>
        <v>0.88</v>
      </c>
      <c r="Q51" s="109">
        <f t="shared" si="193"/>
        <v>4.83</v>
      </c>
      <c r="R51" s="109">
        <f t="shared" si="194"/>
        <v>3.45</v>
      </c>
      <c r="S51" s="109">
        <f t="shared" si="212"/>
        <v>0.37</v>
      </c>
      <c r="T51" s="109"/>
      <c r="U51" s="109">
        <f t="shared" si="195"/>
        <v>8.69</v>
      </c>
      <c r="V51" s="112">
        <v>24.79</v>
      </c>
      <c r="W51" s="111">
        <f t="shared" si="196"/>
        <v>42.129999999999995</v>
      </c>
      <c r="X51" s="111">
        <f t="shared" si="197"/>
        <v>29.99</v>
      </c>
      <c r="Y51" s="91">
        <f t="shared" si="198"/>
        <v>47.31</v>
      </c>
      <c r="Z51" s="92">
        <f t="shared" si="199"/>
        <v>34.01</v>
      </c>
      <c r="AA51" s="93">
        <f t="shared" si="200"/>
        <v>0.10949059395476657</v>
      </c>
      <c r="AB51" s="93">
        <f t="shared" si="201"/>
        <v>0.11820052925610114</v>
      </c>
      <c r="AF51" s="73"/>
      <c r="AG51" s="73"/>
    </row>
    <row r="52" spans="1:33" ht="17.25" customHeight="1" x14ac:dyDescent="0.25">
      <c r="A52" s="102">
        <v>30120</v>
      </c>
      <c r="B52" s="103" t="s">
        <v>174</v>
      </c>
      <c r="C52" s="102" t="s">
        <v>146</v>
      </c>
      <c r="D52" s="104">
        <f t="shared" si="127"/>
        <v>210</v>
      </c>
      <c r="E52" s="104">
        <f t="shared" si="128"/>
        <v>7</v>
      </c>
      <c r="F52" s="104">
        <f t="shared" si="129"/>
        <v>2000</v>
      </c>
      <c r="G52" s="104">
        <f t="shared" si="130"/>
        <v>40</v>
      </c>
      <c r="H52" s="105"/>
      <c r="I52" s="106"/>
      <c r="J52" s="105">
        <v>989707.49</v>
      </c>
      <c r="K52" s="105">
        <f t="shared" si="4"/>
        <v>395882.99</v>
      </c>
      <c r="L52" s="105">
        <f t="shared" si="131"/>
        <v>0.9</v>
      </c>
      <c r="M52" s="107" t="str">
        <f t="shared" si="132"/>
        <v>Óleo Diesel</v>
      </c>
      <c r="N52" s="108">
        <f t="shared" si="7"/>
        <v>42.41</v>
      </c>
      <c r="O52" s="108">
        <f t="shared" si="8"/>
        <v>565547.13</v>
      </c>
      <c r="P52" s="108">
        <f t="shared" si="9"/>
        <v>16.96</v>
      </c>
      <c r="Q52" s="109">
        <f t="shared" si="193"/>
        <v>59.37</v>
      </c>
      <c r="R52" s="109">
        <f t="shared" si="194"/>
        <v>63.62</v>
      </c>
      <c r="S52" s="109">
        <f>ROUND((0.025*O52)/F52,2)</f>
        <v>7.07</v>
      </c>
      <c r="T52" s="109"/>
      <c r="U52" s="109">
        <f t="shared" si="195"/>
        <v>221.44</v>
      </c>
      <c r="V52" s="112">
        <v>25.47</v>
      </c>
      <c r="W52" s="111">
        <f t="shared" si="196"/>
        <v>376.96999999999997</v>
      </c>
      <c r="X52" s="111">
        <f t="shared" si="197"/>
        <v>91.91</v>
      </c>
      <c r="Y52" s="91">
        <f t="shared" si="198"/>
        <v>423.16</v>
      </c>
      <c r="Z52" s="92">
        <f t="shared" si="199"/>
        <v>116.89</v>
      </c>
      <c r="AA52" s="93">
        <f t="shared" si="200"/>
        <v>0.10915492957746487</v>
      </c>
      <c r="AB52" s="93">
        <f t="shared" si="201"/>
        <v>0.21370519291641721</v>
      </c>
      <c r="AF52" s="73"/>
      <c r="AG52" s="73"/>
    </row>
    <row r="53" spans="1:33" ht="17.25" customHeight="1" x14ac:dyDescent="0.25">
      <c r="A53" s="102">
        <v>30125</v>
      </c>
      <c r="B53" s="103" t="s">
        <v>35</v>
      </c>
      <c r="C53" s="102" t="s">
        <v>146</v>
      </c>
      <c r="D53" s="104">
        <f t="shared" si="127"/>
        <v>136</v>
      </c>
      <c r="E53" s="104">
        <f t="shared" si="128"/>
        <v>7</v>
      </c>
      <c r="F53" s="104">
        <f t="shared" si="129"/>
        <v>2000</v>
      </c>
      <c r="G53" s="104">
        <f t="shared" si="130"/>
        <v>40</v>
      </c>
      <c r="H53" s="105"/>
      <c r="I53" s="106"/>
      <c r="J53" s="105">
        <v>729551.35999999999</v>
      </c>
      <c r="K53" s="105">
        <f t="shared" si="4"/>
        <v>291820.53999999998</v>
      </c>
      <c r="L53" s="105">
        <f t="shared" si="131"/>
        <v>0.9</v>
      </c>
      <c r="M53" s="107" t="str">
        <f t="shared" si="132"/>
        <v>Óleo Diesel</v>
      </c>
      <c r="N53" s="108">
        <f t="shared" si="7"/>
        <v>31.26</v>
      </c>
      <c r="O53" s="108">
        <f t="shared" si="8"/>
        <v>416886.49</v>
      </c>
      <c r="P53" s="108">
        <f t="shared" si="9"/>
        <v>12.5</v>
      </c>
      <c r="Q53" s="109">
        <f t="shared" si="10"/>
        <v>43.760000000000005</v>
      </c>
      <c r="R53" s="109">
        <f t="shared" si="11"/>
        <v>46.89</v>
      </c>
      <c r="S53" s="109">
        <f>ROUND((0.025*O53)/F53,2)</f>
        <v>5.21</v>
      </c>
      <c r="T53" s="109"/>
      <c r="U53" s="109">
        <f t="shared" si="133"/>
        <v>143.41</v>
      </c>
      <c r="V53" s="117">
        <v>75.05</v>
      </c>
      <c r="W53" s="111">
        <f t="shared" si="13"/>
        <v>314.31999999999994</v>
      </c>
      <c r="X53" s="111">
        <f t="shared" si="14"/>
        <v>124.02</v>
      </c>
      <c r="Y53" s="91">
        <f t="shared" si="134"/>
        <v>349.74</v>
      </c>
      <c r="Z53" s="92">
        <f t="shared" si="135"/>
        <v>146.21</v>
      </c>
      <c r="AA53" s="93">
        <f t="shared" si="17"/>
        <v>0.10127523303025121</v>
      </c>
      <c r="AB53" s="93">
        <f t="shared" si="18"/>
        <v>0.15176800492442388</v>
      </c>
      <c r="AF53" s="73"/>
      <c r="AG53" s="73"/>
    </row>
    <row r="54" spans="1:33" ht="17.25" customHeight="1" x14ac:dyDescent="0.25">
      <c r="A54" s="102">
        <v>30130</v>
      </c>
      <c r="B54" s="115" t="s">
        <v>175</v>
      </c>
      <c r="C54" s="102" t="s">
        <v>146</v>
      </c>
      <c r="D54" s="104">
        <f t="shared" si="127"/>
        <v>27</v>
      </c>
      <c r="E54" s="104">
        <f t="shared" si="128"/>
        <v>6</v>
      </c>
      <c r="F54" s="104">
        <f t="shared" si="129"/>
        <v>2000</v>
      </c>
      <c r="G54" s="104">
        <f t="shared" si="130"/>
        <v>20</v>
      </c>
      <c r="H54" s="105"/>
      <c r="I54" s="106"/>
      <c r="J54" s="105">
        <v>86626.51</v>
      </c>
      <c r="K54" s="105">
        <f t="shared" si="4"/>
        <v>17325.3</v>
      </c>
      <c r="L54" s="105">
        <f t="shared" si="131"/>
        <v>0.8</v>
      </c>
      <c r="M54" s="107" t="str">
        <f t="shared" si="132"/>
        <v>Óleo Diesel</v>
      </c>
      <c r="N54" s="108">
        <f t="shared" si="7"/>
        <v>5.77</v>
      </c>
      <c r="O54" s="108">
        <f t="shared" si="8"/>
        <v>50532.13</v>
      </c>
      <c r="P54" s="108">
        <f t="shared" si="9"/>
        <v>1.51</v>
      </c>
      <c r="Q54" s="109">
        <f t="shared" ref="Q54:Q64" si="213">P54+N54</f>
        <v>7.2799999999999994</v>
      </c>
      <c r="R54" s="109">
        <f t="shared" ref="R54:R64" si="214">TRUNC((J54*L54)/(E54*F54),2)</f>
        <v>5.77</v>
      </c>
      <c r="S54" s="109">
        <f t="shared" ref="S54:S64" si="215">ROUND((0.025*O54)/F54,2)</f>
        <v>0.63</v>
      </c>
      <c r="T54" s="109"/>
      <c r="U54" s="109">
        <f t="shared" ref="U54:U64" si="216">VLOOKUP(A54,$A$85:$P$162,13,TRUE)</f>
        <v>25.47</v>
      </c>
      <c r="V54" s="113">
        <f t="shared" si="28"/>
        <v>0</v>
      </c>
      <c r="W54" s="111">
        <f t="shared" ref="W54:W64" si="217">V54+U54+R54+Q54+S54</f>
        <v>39.15</v>
      </c>
      <c r="X54" s="111">
        <f t="shared" ref="X54:X64" si="218">Q54+V54+S54</f>
        <v>7.9099999999999993</v>
      </c>
      <c r="Y54" s="91">
        <f t="shared" ref="Y54:Y64" si="219">VLOOKUP(A54,$A$85:$P$162,15,TRUE)</f>
        <v>44.13</v>
      </c>
      <c r="Z54" s="92">
        <f t="shared" ref="Z54:Z64" si="220">VLOOKUP(A54,$A$85:$P$162,16,TRUE)</f>
        <v>10.41</v>
      </c>
      <c r="AA54" s="93">
        <f t="shared" ref="AA54:AA64" si="221">1-(W54/Y54)</f>
        <v>0.11284840244731487</v>
      </c>
      <c r="AB54" s="93">
        <f t="shared" ref="AB54:AB64" si="222">1-(X54/Z54)</f>
        <v>0.24015369836695488</v>
      </c>
      <c r="AF54" s="73"/>
      <c r="AG54" s="73"/>
    </row>
    <row r="55" spans="1:33" ht="17.25" customHeight="1" x14ac:dyDescent="0.25">
      <c r="A55" s="102">
        <v>30140</v>
      </c>
      <c r="B55" s="115" t="s">
        <v>176</v>
      </c>
      <c r="C55" s="102" t="s">
        <v>146</v>
      </c>
      <c r="D55" s="104">
        <f t="shared" si="127"/>
        <v>2</v>
      </c>
      <c r="E55" s="104">
        <f t="shared" si="128"/>
        <v>5</v>
      </c>
      <c r="F55" s="104">
        <f t="shared" si="129"/>
        <v>2000</v>
      </c>
      <c r="G55" s="104">
        <f t="shared" si="130"/>
        <v>20</v>
      </c>
      <c r="H55" s="105"/>
      <c r="I55" s="106"/>
      <c r="J55" s="105">
        <v>24577.51</v>
      </c>
      <c r="K55" s="105">
        <f t="shared" si="4"/>
        <v>4915.5</v>
      </c>
      <c r="L55" s="105">
        <f t="shared" si="131"/>
        <v>0.7</v>
      </c>
      <c r="M55" s="107" t="str">
        <f t="shared" si="132"/>
        <v>Energia (kwh)</v>
      </c>
      <c r="N55" s="108">
        <f t="shared" si="7"/>
        <v>1.96</v>
      </c>
      <c r="O55" s="108">
        <f t="shared" si="8"/>
        <v>14746.5</v>
      </c>
      <c r="P55" s="108">
        <f t="shared" si="9"/>
        <v>0.44</v>
      </c>
      <c r="Q55" s="109">
        <f t="shared" si="213"/>
        <v>2.4</v>
      </c>
      <c r="R55" s="109">
        <f t="shared" si="214"/>
        <v>1.72</v>
      </c>
      <c r="S55" s="109">
        <f t="shared" si="215"/>
        <v>0.18</v>
      </c>
      <c r="T55" s="109"/>
      <c r="U55" s="109">
        <f t="shared" si="216"/>
        <v>0</v>
      </c>
      <c r="V55" s="113">
        <f t="shared" si="28"/>
        <v>0</v>
      </c>
      <c r="W55" s="111">
        <f t="shared" si="217"/>
        <v>4.3</v>
      </c>
      <c r="X55" s="111">
        <f t="shared" si="218"/>
        <v>2.58</v>
      </c>
      <c r="Y55" s="91">
        <f t="shared" si="219"/>
        <v>5.49</v>
      </c>
      <c r="Z55" s="92">
        <f t="shared" si="220"/>
        <v>3.2</v>
      </c>
      <c r="AA55" s="93">
        <f t="shared" si="221"/>
        <v>0.21675774134790537</v>
      </c>
      <c r="AB55" s="93">
        <f t="shared" si="222"/>
        <v>0.19374999999999998</v>
      </c>
      <c r="AF55" s="73"/>
      <c r="AG55" s="73"/>
    </row>
    <row r="56" spans="1:33" ht="17.25" customHeight="1" x14ac:dyDescent="0.25">
      <c r="A56" s="102">
        <v>30141</v>
      </c>
      <c r="B56" s="115" t="s">
        <v>177</v>
      </c>
      <c r="C56" s="102" t="s">
        <v>146</v>
      </c>
      <c r="D56" s="104">
        <f t="shared" si="127"/>
        <v>5</v>
      </c>
      <c r="E56" s="104">
        <f t="shared" si="128"/>
        <v>5</v>
      </c>
      <c r="F56" s="104">
        <f t="shared" si="129"/>
        <v>2000</v>
      </c>
      <c r="G56" s="104">
        <f t="shared" si="130"/>
        <v>20</v>
      </c>
      <c r="H56" s="105"/>
      <c r="I56" s="106"/>
      <c r="J56" s="105">
        <v>32666.44</v>
      </c>
      <c r="K56" s="105">
        <f t="shared" si="4"/>
        <v>6533.28</v>
      </c>
      <c r="L56" s="105">
        <f t="shared" si="131"/>
        <v>0.7</v>
      </c>
      <c r="M56" s="107" t="str">
        <f t="shared" si="132"/>
        <v>Energia (kwh)</v>
      </c>
      <c r="N56" s="108">
        <f t="shared" si="7"/>
        <v>2.61</v>
      </c>
      <c r="O56" s="108">
        <f t="shared" si="8"/>
        <v>19599.86</v>
      </c>
      <c r="P56" s="108">
        <f t="shared" si="9"/>
        <v>0.57999999999999996</v>
      </c>
      <c r="Q56" s="109">
        <f t="shared" si="213"/>
        <v>3.19</v>
      </c>
      <c r="R56" s="109">
        <f t="shared" si="214"/>
        <v>2.2799999999999998</v>
      </c>
      <c r="S56" s="109">
        <f t="shared" si="215"/>
        <v>0.24</v>
      </c>
      <c r="T56" s="109"/>
      <c r="U56" s="109">
        <f t="shared" si="216"/>
        <v>0</v>
      </c>
      <c r="V56" s="113">
        <f t="shared" si="28"/>
        <v>0</v>
      </c>
      <c r="W56" s="111">
        <f t="shared" si="217"/>
        <v>5.71</v>
      </c>
      <c r="X56" s="111">
        <f t="shared" si="218"/>
        <v>3.4299999999999997</v>
      </c>
      <c r="Y56" s="91">
        <f t="shared" si="219"/>
        <v>7.3</v>
      </c>
      <c r="Z56" s="92">
        <f t="shared" si="220"/>
        <v>4.26</v>
      </c>
      <c r="AA56" s="93">
        <f t="shared" si="221"/>
        <v>0.21780821917808213</v>
      </c>
      <c r="AB56" s="93">
        <f t="shared" si="222"/>
        <v>0.19483568075117375</v>
      </c>
      <c r="AF56" s="73"/>
      <c r="AG56" s="73"/>
    </row>
    <row r="57" spans="1:33" ht="17.25" customHeight="1" x14ac:dyDescent="0.25">
      <c r="A57" s="102">
        <v>30143</v>
      </c>
      <c r="B57" s="115" t="s">
        <v>178</v>
      </c>
      <c r="C57" s="102" t="s">
        <v>146</v>
      </c>
      <c r="D57" s="104">
        <f t="shared" si="127"/>
        <v>13</v>
      </c>
      <c r="E57" s="104">
        <f t="shared" si="128"/>
        <v>5</v>
      </c>
      <c r="F57" s="104">
        <f t="shared" si="129"/>
        <v>2000</v>
      </c>
      <c r="G57" s="104">
        <f t="shared" si="130"/>
        <v>20</v>
      </c>
      <c r="H57" s="105"/>
      <c r="I57" s="106"/>
      <c r="J57" s="105">
        <v>22329.45</v>
      </c>
      <c r="K57" s="105">
        <f t="shared" si="4"/>
        <v>4465.8900000000003</v>
      </c>
      <c r="L57" s="105">
        <f t="shared" si="131"/>
        <v>0.7</v>
      </c>
      <c r="M57" s="107" t="str">
        <f t="shared" si="132"/>
        <v>Energia (kwh)</v>
      </c>
      <c r="N57" s="108">
        <f t="shared" si="7"/>
        <v>1.78</v>
      </c>
      <c r="O57" s="108">
        <f t="shared" si="8"/>
        <v>13397.67</v>
      </c>
      <c r="P57" s="108">
        <f t="shared" si="9"/>
        <v>0.4</v>
      </c>
      <c r="Q57" s="109">
        <f t="shared" si="213"/>
        <v>2.1800000000000002</v>
      </c>
      <c r="R57" s="109">
        <f t="shared" si="214"/>
        <v>1.56</v>
      </c>
      <c r="S57" s="109">
        <f t="shared" si="215"/>
        <v>0.17</v>
      </c>
      <c r="T57" s="109"/>
      <c r="U57" s="109">
        <f t="shared" si="216"/>
        <v>0</v>
      </c>
      <c r="V57" s="112">
        <v>24.79</v>
      </c>
      <c r="W57" s="111">
        <f t="shared" si="217"/>
        <v>28.7</v>
      </c>
      <c r="X57" s="111">
        <f t="shared" si="218"/>
        <v>27.14</v>
      </c>
      <c r="Y57" s="91">
        <f t="shared" si="219"/>
        <v>32.549999999999997</v>
      </c>
      <c r="Z57" s="92">
        <f t="shared" si="220"/>
        <v>30.47</v>
      </c>
      <c r="AA57" s="93">
        <f t="shared" si="221"/>
        <v>0.11827956989247301</v>
      </c>
      <c r="AB57" s="93">
        <f t="shared" si="222"/>
        <v>0.10928782408926807</v>
      </c>
      <c r="AF57" s="73"/>
      <c r="AG57" s="73"/>
    </row>
    <row r="58" spans="1:33" ht="17.25" customHeight="1" x14ac:dyDescent="0.25">
      <c r="A58" s="102">
        <v>30145</v>
      </c>
      <c r="B58" s="115" t="s">
        <v>179</v>
      </c>
      <c r="C58" s="102" t="s">
        <v>146</v>
      </c>
      <c r="D58" s="104">
        <f t="shared" si="127"/>
        <v>15</v>
      </c>
      <c r="E58" s="104">
        <f t="shared" si="128"/>
        <v>7</v>
      </c>
      <c r="F58" s="104">
        <f t="shared" si="129"/>
        <v>2000</v>
      </c>
      <c r="G58" s="104">
        <f t="shared" si="130"/>
        <v>20</v>
      </c>
      <c r="H58" s="105"/>
      <c r="I58" s="106"/>
      <c r="J58" s="105">
        <v>78630.02</v>
      </c>
      <c r="K58" s="105">
        <f t="shared" si="4"/>
        <v>15726</v>
      </c>
      <c r="L58" s="105">
        <f t="shared" si="131"/>
        <v>0.8</v>
      </c>
      <c r="M58" s="107" t="str">
        <f t="shared" si="132"/>
        <v>Energia (kwh)</v>
      </c>
      <c r="N58" s="108">
        <f t="shared" si="7"/>
        <v>4.49</v>
      </c>
      <c r="O58" s="108">
        <f t="shared" si="8"/>
        <v>44931.44</v>
      </c>
      <c r="P58" s="108">
        <f t="shared" si="9"/>
        <v>1.34</v>
      </c>
      <c r="Q58" s="109">
        <f t="shared" si="213"/>
        <v>5.83</v>
      </c>
      <c r="R58" s="109">
        <f t="shared" si="214"/>
        <v>4.49</v>
      </c>
      <c r="S58" s="109">
        <f t="shared" si="215"/>
        <v>0.56000000000000005</v>
      </c>
      <c r="T58" s="109"/>
      <c r="U58" s="109">
        <f t="shared" si="216"/>
        <v>0</v>
      </c>
      <c r="V58" s="95">
        <v>40.869999999999997</v>
      </c>
      <c r="W58" s="111">
        <f t="shared" si="217"/>
        <v>51.75</v>
      </c>
      <c r="X58" s="111">
        <f t="shared" si="218"/>
        <v>47.26</v>
      </c>
      <c r="Y58" s="91">
        <f t="shared" si="219"/>
        <v>59.18</v>
      </c>
      <c r="Z58" s="92">
        <f t="shared" si="220"/>
        <v>53.19</v>
      </c>
      <c r="AA58" s="93">
        <f t="shared" si="221"/>
        <v>0.12554917201757354</v>
      </c>
      <c r="AB58" s="93">
        <f t="shared" si="222"/>
        <v>0.11148712163940588</v>
      </c>
      <c r="AF58" s="73"/>
      <c r="AG58" s="73"/>
    </row>
    <row r="59" spans="1:33" ht="17.25" customHeight="1" x14ac:dyDescent="0.25">
      <c r="A59" s="102">
        <v>30170</v>
      </c>
      <c r="B59" s="115" t="s">
        <v>180</v>
      </c>
      <c r="C59" s="102" t="s">
        <v>146</v>
      </c>
      <c r="D59" s="104">
        <f t="shared" si="127"/>
        <v>56</v>
      </c>
      <c r="E59" s="104">
        <f t="shared" si="128"/>
        <v>6</v>
      </c>
      <c r="F59" s="104">
        <f t="shared" si="129"/>
        <v>2000</v>
      </c>
      <c r="G59" s="104">
        <f t="shared" si="130"/>
        <v>20</v>
      </c>
      <c r="H59" s="105"/>
      <c r="I59" s="106"/>
      <c r="J59" s="105">
        <v>1218401.8999999999</v>
      </c>
      <c r="K59" s="105">
        <f t="shared" si="4"/>
        <v>243680.38</v>
      </c>
      <c r="L59" s="105">
        <f t="shared" si="131"/>
        <v>0.8</v>
      </c>
      <c r="M59" s="107" t="str">
        <f t="shared" si="132"/>
        <v>Óleo Diesel</v>
      </c>
      <c r="N59" s="108">
        <f t="shared" si="7"/>
        <v>81.22</v>
      </c>
      <c r="O59" s="108">
        <f t="shared" si="8"/>
        <v>710734.44</v>
      </c>
      <c r="P59" s="108">
        <f t="shared" si="9"/>
        <v>21.32</v>
      </c>
      <c r="Q59" s="109">
        <f t="shared" si="213"/>
        <v>102.53999999999999</v>
      </c>
      <c r="R59" s="109">
        <f t="shared" si="214"/>
        <v>81.22</v>
      </c>
      <c r="S59" s="109">
        <f t="shared" si="215"/>
        <v>8.8800000000000008</v>
      </c>
      <c r="T59" s="109"/>
      <c r="U59" s="109">
        <f t="shared" si="216"/>
        <v>31.08</v>
      </c>
      <c r="V59" s="110">
        <v>37.1</v>
      </c>
      <c r="W59" s="111">
        <f t="shared" si="217"/>
        <v>260.82</v>
      </c>
      <c r="X59" s="111">
        <f t="shared" si="218"/>
        <v>148.51999999999998</v>
      </c>
      <c r="Y59" s="91">
        <f t="shared" si="219"/>
        <v>317.33999999999997</v>
      </c>
      <c r="Z59" s="92">
        <f t="shared" si="220"/>
        <v>177.96</v>
      </c>
      <c r="AA59" s="93">
        <f t="shared" si="221"/>
        <v>0.17810550198525232</v>
      </c>
      <c r="AB59" s="93">
        <f t="shared" si="222"/>
        <v>0.16543043380534961</v>
      </c>
      <c r="AF59" s="73"/>
      <c r="AG59" s="73"/>
    </row>
    <row r="60" spans="1:33" ht="17.25" customHeight="1" x14ac:dyDescent="0.25">
      <c r="A60" s="102">
        <v>30175</v>
      </c>
      <c r="B60" s="103" t="s">
        <v>147</v>
      </c>
      <c r="C60" s="102" t="s">
        <v>146</v>
      </c>
      <c r="D60" s="104">
        <f t="shared" si="127"/>
        <v>0</v>
      </c>
      <c r="E60" s="104">
        <f t="shared" si="128"/>
        <v>3</v>
      </c>
      <c r="F60" s="104">
        <f t="shared" si="129"/>
        <v>2000</v>
      </c>
      <c r="G60" s="104">
        <f t="shared" si="130"/>
        <v>10</v>
      </c>
      <c r="H60" s="105"/>
      <c r="I60" s="106"/>
      <c r="J60" s="105">
        <v>3648.98</v>
      </c>
      <c r="K60" s="105">
        <f t="shared" si="4"/>
        <v>364.89</v>
      </c>
      <c r="L60" s="105">
        <f t="shared" si="131"/>
        <v>0.49</v>
      </c>
      <c r="M60" s="107" t="str">
        <f t="shared" si="132"/>
        <v>Energia (kwh)</v>
      </c>
      <c r="N60" s="108">
        <f t="shared" si="7"/>
        <v>0.54</v>
      </c>
      <c r="O60" s="108">
        <f t="shared" si="8"/>
        <v>2432.65</v>
      </c>
      <c r="P60" s="108">
        <f t="shared" si="9"/>
        <v>7.0000000000000007E-2</v>
      </c>
      <c r="Q60" s="109">
        <f t="shared" si="213"/>
        <v>0.6100000000000001</v>
      </c>
      <c r="R60" s="109">
        <f t="shared" si="214"/>
        <v>0.28999999999999998</v>
      </c>
      <c r="S60" s="109">
        <f t="shared" si="215"/>
        <v>0.03</v>
      </c>
      <c r="T60" s="109"/>
      <c r="U60" s="109">
        <f t="shared" si="216"/>
        <v>0</v>
      </c>
      <c r="V60" s="113">
        <f t="shared" si="28"/>
        <v>0</v>
      </c>
      <c r="W60" s="111">
        <f t="shared" si="217"/>
        <v>0.93000000000000016</v>
      </c>
      <c r="X60" s="111">
        <f t="shared" si="218"/>
        <v>0.64000000000000012</v>
      </c>
      <c r="Y60" s="91">
        <f t="shared" si="219"/>
        <v>1.01</v>
      </c>
      <c r="Z60" s="92">
        <f t="shared" si="220"/>
        <v>0.68</v>
      </c>
      <c r="AA60" s="93">
        <f t="shared" si="221"/>
        <v>7.9207920792079056E-2</v>
      </c>
      <c r="AB60" s="93">
        <f t="shared" si="222"/>
        <v>5.8823529411764608E-2</v>
      </c>
      <c r="AF60" s="73"/>
      <c r="AG60" s="73"/>
    </row>
    <row r="61" spans="1:33" ht="17.25" customHeight="1" x14ac:dyDescent="0.25">
      <c r="A61" s="102">
        <v>30180</v>
      </c>
      <c r="B61" s="103" t="s">
        <v>76</v>
      </c>
      <c r="C61" s="102" t="s">
        <v>146</v>
      </c>
      <c r="D61" s="104">
        <f t="shared" si="127"/>
        <v>10</v>
      </c>
      <c r="E61" s="104">
        <f t="shared" si="128"/>
        <v>5</v>
      </c>
      <c r="F61" s="104">
        <f t="shared" si="129"/>
        <v>2000</v>
      </c>
      <c r="G61" s="104">
        <f t="shared" si="130"/>
        <v>20</v>
      </c>
      <c r="H61" s="105"/>
      <c r="I61" s="106"/>
      <c r="J61" s="105">
        <v>29729.09</v>
      </c>
      <c r="K61" s="105">
        <f t="shared" si="4"/>
        <v>5945.81</v>
      </c>
      <c r="L61" s="105">
        <f t="shared" si="131"/>
        <v>0.6</v>
      </c>
      <c r="M61" s="107" t="str">
        <f t="shared" si="132"/>
        <v>Gasolina</v>
      </c>
      <c r="N61" s="108">
        <f t="shared" si="7"/>
        <v>2.37</v>
      </c>
      <c r="O61" s="108">
        <f t="shared" si="8"/>
        <v>17837.45</v>
      </c>
      <c r="P61" s="108">
        <f t="shared" si="9"/>
        <v>0.53</v>
      </c>
      <c r="Q61" s="109">
        <f t="shared" si="213"/>
        <v>2.9000000000000004</v>
      </c>
      <c r="R61" s="109">
        <f t="shared" si="214"/>
        <v>1.78</v>
      </c>
      <c r="S61" s="109">
        <f t="shared" si="215"/>
        <v>0.22</v>
      </c>
      <c r="T61" s="109"/>
      <c r="U61" s="109">
        <f t="shared" si="216"/>
        <v>18.79</v>
      </c>
      <c r="V61" s="113">
        <f t="shared" si="28"/>
        <v>0</v>
      </c>
      <c r="W61" s="111">
        <f t="shared" si="217"/>
        <v>23.689999999999998</v>
      </c>
      <c r="X61" s="111">
        <f t="shared" si="218"/>
        <v>3.1200000000000006</v>
      </c>
      <c r="Y61" s="91">
        <f t="shared" si="219"/>
        <v>24.64</v>
      </c>
      <c r="Z61" s="92">
        <f t="shared" si="220"/>
        <v>3.63</v>
      </c>
      <c r="AA61" s="93">
        <f t="shared" si="221"/>
        <v>3.855519480519487E-2</v>
      </c>
      <c r="AB61" s="93">
        <f t="shared" si="222"/>
        <v>0.14049586776859491</v>
      </c>
      <c r="AF61" s="73"/>
      <c r="AG61" s="73"/>
    </row>
    <row r="62" spans="1:33" ht="17.25" customHeight="1" x14ac:dyDescent="0.25">
      <c r="A62" s="102">
        <v>30185</v>
      </c>
      <c r="B62" s="103" t="s">
        <v>99</v>
      </c>
      <c r="C62" s="102" t="s">
        <v>146</v>
      </c>
      <c r="D62" s="104">
        <f t="shared" si="127"/>
        <v>0</v>
      </c>
      <c r="E62" s="104">
        <f t="shared" si="128"/>
        <v>1</v>
      </c>
      <c r="F62" s="104">
        <f t="shared" si="129"/>
        <v>1000</v>
      </c>
      <c r="G62" s="104">
        <f t="shared" si="130"/>
        <v>0</v>
      </c>
      <c r="H62" s="105"/>
      <c r="I62" s="106"/>
      <c r="J62" s="105">
        <v>960.84</v>
      </c>
      <c r="K62" s="105">
        <f t="shared" si="4"/>
        <v>0</v>
      </c>
      <c r="L62" s="105">
        <f t="shared" si="131"/>
        <v>0.5</v>
      </c>
      <c r="M62" s="107" t="str">
        <f t="shared" si="132"/>
        <v>Nenhum</v>
      </c>
      <c r="N62" s="108">
        <f t="shared" si="7"/>
        <v>0.96</v>
      </c>
      <c r="O62" s="108">
        <f t="shared" si="8"/>
        <v>960.84</v>
      </c>
      <c r="P62" s="108">
        <f t="shared" si="9"/>
        <v>0.05</v>
      </c>
      <c r="Q62" s="109">
        <f t="shared" si="213"/>
        <v>1.01</v>
      </c>
      <c r="R62" s="109">
        <f t="shared" si="214"/>
        <v>0.48</v>
      </c>
      <c r="S62" s="109">
        <f t="shared" si="215"/>
        <v>0.02</v>
      </c>
      <c r="T62" s="109"/>
      <c r="U62" s="109">
        <f t="shared" si="216"/>
        <v>0</v>
      </c>
      <c r="V62" s="113">
        <f t="shared" si="28"/>
        <v>0</v>
      </c>
      <c r="W62" s="111">
        <f t="shared" si="217"/>
        <v>1.51</v>
      </c>
      <c r="X62" s="111">
        <f t="shared" si="218"/>
        <v>1.03</v>
      </c>
      <c r="Y62" s="91">
        <f t="shared" si="219"/>
        <v>1.65</v>
      </c>
      <c r="Z62" s="92">
        <f t="shared" si="220"/>
        <v>1.1200000000000001</v>
      </c>
      <c r="AA62" s="93">
        <f t="shared" si="221"/>
        <v>8.484848484848484E-2</v>
      </c>
      <c r="AB62" s="93">
        <f t="shared" si="222"/>
        <v>8.0357142857142905E-2</v>
      </c>
      <c r="AF62" s="73"/>
      <c r="AG62" s="73"/>
    </row>
    <row r="63" spans="1:33" x14ac:dyDescent="0.25">
      <c r="A63" s="102">
        <v>31015</v>
      </c>
      <c r="B63" s="115" t="s">
        <v>181</v>
      </c>
      <c r="C63" s="102" t="s">
        <v>146</v>
      </c>
      <c r="D63" s="104">
        <f t="shared" si="127"/>
        <v>2</v>
      </c>
      <c r="E63" s="104">
        <f t="shared" si="128"/>
        <v>3</v>
      </c>
      <c r="F63" s="104">
        <f t="shared" si="129"/>
        <v>400</v>
      </c>
      <c r="G63" s="104">
        <f t="shared" si="130"/>
        <v>10</v>
      </c>
      <c r="H63" s="105"/>
      <c r="I63" s="106"/>
      <c r="J63" s="105">
        <v>1573.04</v>
      </c>
      <c r="K63" s="105">
        <f t="shared" si="4"/>
        <v>157.30000000000001</v>
      </c>
      <c r="L63" s="105">
        <f t="shared" si="131"/>
        <v>0.9</v>
      </c>
      <c r="M63" s="107" t="str">
        <f t="shared" si="132"/>
        <v>Gasolina</v>
      </c>
      <c r="N63" s="108">
        <f t="shared" si="7"/>
        <v>1.17</v>
      </c>
      <c r="O63" s="108">
        <f t="shared" si="8"/>
        <v>1048.69</v>
      </c>
      <c r="P63" s="108">
        <f t="shared" si="9"/>
        <v>0.15</v>
      </c>
      <c r="Q63" s="109">
        <f t="shared" si="213"/>
        <v>1.3199999999999998</v>
      </c>
      <c r="R63" s="109">
        <f t="shared" si="214"/>
        <v>1.17</v>
      </c>
      <c r="S63" s="109">
        <f t="shared" si="215"/>
        <v>7.0000000000000007E-2</v>
      </c>
      <c r="T63" s="109"/>
      <c r="U63" s="109">
        <f t="shared" si="216"/>
        <v>4.32</v>
      </c>
      <c r="V63" s="112">
        <v>24.79</v>
      </c>
      <c r="W63" s="111">
        <f t="shared" si="217"/>
        <v>31.67</v>
      </c>
      <c r="X63" s="111">
        <f t="shared" si="218"/>
        <v>26.18</v>
      </c>
      <c r="Y63" s="91">
        <f t="shared" si="219"/>
        <v>35.22</v>
      </c>
      <c r="Z63" s="92">
        <f t="shared" si="220"/>
        <v>29.33</v>
      </c>
      <c r="AA63" s="93">
        <f t="shared" si="221"/>
        <v>0.10079500283929577</v>
      </c>
      <c r="AB63" s="93">
        <f t="shared" si="222"/>
        <v>0.10739856801909309</v>
      </c>
    </row>
    <row r="64" spans="1:33" x14ac:dyDescent="0.25">
      <c r="A64" s="102">
        <v>31062</v>
      </c>
      <c r="B64" s="115" t="s">
        <v>182</v>
      </c>
      <c r="C64" s="102" t="s">
        <v>146</v>
      </c>
      <c r="D64" s="104">
        <f t="shared" si="127"/>
        <v>136</v>
      </c>
      <c r="E64" s="104">
        <f t="shared" si="128"/>
        <v>7</v>
      </c>
      <c r="F64" s="104">
        <f t="shared" si="129"/>
        <v>2000</v>
      </c>
      <c r="G64" s="104">
        <f t="shared" si="130"/>
        <v>40</v>
      </c>
      <c r="H64" s="105"/>
      <c r="I64" s="106"/>
      <c r="J64" s="105">
        <v>547280.43999999994</v>
      </c>
      <c r="K64" s="105">
        <f t="shared" si="4"/>
        <v>218912.17</v>
      </c>
      <c r="L64" s="105">
        <f t="shared" si="131"/>
        <v>0.9</v>
      </c>
      <c r="M64" s="107" t="str">
        <f t="shared" si="132"/>
        <v>Óleo Diesel</v>
      </c>
      <c r="N64" s="108">
        <f t="shared" si="7"/>
        <v>23.45</v>
      </c>
      <c r="O64" s="108">
        <f t="shared" si="8"/>
        <v>312731.68</v>
      </c>
      <c r="P64" s="108">
        <f t="shared" si="9"/>
        <v>9.3800000000000008</v>
      </c>
      <c r="Q64" s="109">
        <f t="shared" si="213"/>
        <v>32.83</v>
      </c>
      <c r="R64" s="109">
        <f t="shared" si="214"/>
        <v>35.18</v>
      </c>
      <c r="S64" s="109">
        <f t="shared" si="215"/>
        <v>3.91</v>
      </c>
      <c r="T64" s="109"/>
      <c r="U64" s="109">
        <f t="shared" si="216"/>
        <v>143.41</v>
      </c>
      <c r="V64" s="116">
        <v>54.8</v>
      </c>
      <c r="W64" s="111">
        <f t="shared" si="217"/>
        <v>270.13</v>
      </c>
      <c r="X64" s="111">
        <f t="shared" si="218"/>
        <v>91.539999999999992</v>
      </c>
      <c r="Y64" s="91">
        <f t="shared" si="219"/>
        <v>300.2</v>
      </c>
      <c r="Z64" s="92">
        <f t="shared" si="220"/>
        <v>109.89</v>
      </c>
      <c r="AA64" s="93">
        <f t="shared" si="221"/>
        <v>0.10016655562958021</v>
      </c>
      <c r="AB64" s="93">
        <f t="shared" si="222"/>
        <v>0.16698516698516708</v>
      </c>
    </row>
    <row r="65" spans="1:28" hidden="1" x14ac:dyDescent="0.25">
      <c r="A65" s="90"/>
      <c r="B65" s="94"/>
      <c r="C65" s="90"/>
      <c r="D65" s="96"/>
      <c r="E65" s="96"/>
      <c r="F65" s="96"/>
      <c r="G65" s="96"/>
      <c r="H65" s="97"/>
      <c r="I65" s="96"/>
      <c r="J65" s="98"/>
      <c r="K65" s="98"/>
      <c r="L65" s="98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9"/>
      <c r="X65" s="99"/>
      <c r="Y65" s="100"/>
      <c r="Z65" s="100"/>
      <c r="AA65" s="93"/>
      <c r="AB65" s="93"/>
    </row>
    <row r="66" spans="1:28" hidden="1" x14ac:dyDescent="0.25">
      <c r="A66" s="90"/>
      <c r="B66" s="94"/>
      <c r="C66" s="90"/>
      <c r="D66" s="96"/>
      <c r="E66" s="96"/>
      <c r="F66" s="96"/>
      <c r="G66" s="96"/>
      <c r="H66" s="96"/>
      <c r="I66" s="96"/>
      <c r="J66" s="98"/>
      <c r="K66" s="98"/>
      <c r="L66" s="98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9"/>
      <c r="X66" s="99"/>
      <c r="Y66" s="100"/>
      <c r="Z66" s="100"/>
      <c r="AA66" s="93"/>
      <c r="AB66" s="93"/>
    </row>
    <row r="67" spans="1:28" hidden="1" x14ac:dyDescent="0.25">
      <c r="A67" s="90"/>
      <c r="B67" s="94"/>
      <c r="C67" s="90"/>
      <c r="D67" s="96"/>
      <c r="E67" s="96"/>
      <c r="F67" s="96"/>
      <c r="G67" s="96"/>
      <c r="H67" s="96"/>
      <c r="I67" s="96"/>
      <c r="J67" s="98"/>
      <c r="K67" s="98"/>
      <c r="L67" s="98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9"/>
      <c r="X67" s="99"/>
      <c r="Y67" s="100"/>
      <c r="Z67" s="100"/>
      <c r="AA67" s="93"/>
      <c r="AB67" s="93"/>
    </row>
    <row r="68" spans="1:28" hidden="1" x14ac:dyDescent="0.25">
      <c r="A68" s="90"/>
      <c r="B68" s="94"/>
      <c r="C68" s="90"/>
      <c r="D68" s="96"/>
      <c r="E68" s="96"/>
      <c r="F68" s="96"/>
      <c r="G68" s="96"/>
      <c r="H68" s="96"/>
      <c r="I68" s="96"/>
      <c r="J68" s="98"/>
      <c r="K68" s="98"/>
      <c r="L68" s="98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9"/>
      <c r="X68" s="99"/>
      <c r="Y68" s="100"/>
      <c r="Z68" s="100"/>
      <c r="AA68" s="93"/>
      <c r="AB68" s="93"/>
    </row>
    <row r="69" spans="1:28" hidden="1" x14ac:dyDescent="0.25">
      <c r="A69" s="90"/>
      <c r="B69" s="94"/>
      <c r="C69" s="90"/>
      <c r="D69" s="96"/>
      <c r="E69" s="96"/>
      <c r="F69" s="96"/>
      <c r="G69" s="96"/>
      <c r="H69" s="96"/>
      <c r="I69" s="96"/>
      <c r="J69" s="98"/>
      <c r="K69" s="98"/>
      <c r="L69" s="98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9"/>
      <c r="X69" s="99"/>
      <c r="Y69" s="100"/>
      <c r="Z69" s="100"/>
      <c r="AA69" s="93"/>
      <c r="AB69" s="93"/>
    </row>
    <row r="70" spans="1:28" hidden="1" x14ac:dyDescent="0.25">
      <c r="A70" s="90"/>
      <c r="B70" s="94"/>
      <c r="C70" s="90"/>
      <c r="D70" s="96"/>
      <c r="E70" s="96"/>
      <c r="F70" s="96"/>
      <c r="G70" s="96"/>
      <c r="H70" s="96"/>
      <c r="I70" s="96"/>
      <c r="J70" s="98"/>
      <c r="K70" s="98"/>
      <c r="L70" s="98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9"/>
      <c r="X70" s="99"/>
      <c r="Y70" s="100"/>
      <c r="Z70" s="100"/>
      <c r="AA70" s="93"/>
      <c r="AB70" s="93"/>
    </row>
    <row r="71" spans="1:28" hidden="1" x14ac:dyDescent="0.25">
      <c r="A71" s="90"/>
      <c r="B71" s="94"/>
      <c r="C71" s="90"/>
      <c r="D71" s="96"/>
      <c r="E71" s="96"/>
      <c r="F71" s="96"/>
      <c r="G71" s="96"/>
      <c r="H71" s="96"/>
      <c r="I71" s="96"/>
      <c r="J71" s="98"/>
      <c r="K71" s="98"/>
      <c r="L71" s="98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9"/>
      <c r="X71" s="99"/>
      <c r="Y71" s="100"/>
      <c r="Z71" s="100"/>
      <c r="AA71" s="93"/>
      <c r="AB71" s="93"/>
    </row>
    <row r="72" spans="1:28" hidden="1" x14ac:dyDescent="0.25">
      <c r="A72" s="90"/>
      <c r="B72" s="94"/>
      <c r="C72" s="90"/>
      <c r="D72" s="96"/>
      <c r="E72" s="96"/>
      <c r="F72" s="96"/>
      <c r="G72" s="96"/>
      <c r="H72" s="96"/>
      <c r="I72" s="96"/>
      <c r="J72" s="98"/>
      <c r="K72" s="98"/>
      <c r="L72" s="98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9"/>
      <c r="X72" s="99"/>
      <c r="Y72" s="100"/>
      <c r="Z72" s="100"/>
      <c r="AA72" s="93"/>
      <c r="AB72" s="93"/>
    </row>
    <row r="73" spans="1:28" hidden="1" x14ac:dyDescent="0.25">
      <c r="A73" s="90"/>
      <c r="B73" s="94"/>
      <c r="C73" s="90"/>
      <c r="D73" s="96"/>
      <c r="E73" s="96"/>
      <c r="F73" s="96"/>
      <c r="G73" s="96"/>
      <c r="H73" s="96"/>
      <c r="I73" s="96"/>
      <c r="J73" s="98"/>
      <c r="K73" s="98"/>
      <c r="L73" s="98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9"/>
      <c r="X73" s="99"/>
      <c r="Y73" s="100"/>
      <c r="Z73" s="100"/>
      <c r="AA73" s="93"/>
      <c r="AB73" s="93"/>
    </row>
    <row r="74" spans="1:28" hidden="1" x14ac:dyDescent="0.25">
      <c r="A74" s="90"/>
      <c r="B74" s="94"/>
      <c r="C74" s="90"/>
      <c r="D74" s="96"/>
      <c r="E74" s="96"/>
      <c r="F74" s="96"/>
      <c r="G74" s="96"/>
      <c r="H74" s="96"/>
      <c r="I74" s="96"/>
      <c r="J74" s="98"/>
      <c r="K74" s="98"/>
      <c r="L74" s="98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9"/>
      <c r="X74" s="99"/>
      <c r="Y74" s="100"/>
      <c r="Z74" s="100"/>
      <c r="AA74" s="93"/>
      <c r="AB74" s="93"/>
    </row>
    <row r="75" spans="1:28" hidden="1" x14ac:dyDescent="0.25">
      <c r="A75" s="90"/>
      <c r="B75" s="94"/>
      <c r="C75" s="90"/>
      <c r="D75" s="96"/>
      <c r="E75" s="96"/>
      <c r="F75" s="96"/>
      <c r="G75" s="96"/>
      <c r="H75" s="96"/>
      <c r="I75" s="96"/>
      <c r="J75" s="98"/>
      <c r="K75" s="98"/>
      <c r="L75" s="98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9"/>
      <c r="X75" s="99"/>
      <c r="Y75" s="100"/>
      <c r="Z75" s="100"/>
      <c r="AA75" s="93"/>
      <c r="AB75" s="93"/>
    </row>
    <row r="76" spans="1:28" hidden="1" x14ac:dyDescent="0.25">
      <c r="A76" s="90"/>
      <c r="B76" s="94"/>
      <c r="C76" s="90"/>
      <c r="D76" s="96"/>
      <c r="E76" s="96"/>
      <c r="F76" s="96"/>
      <c r="G76" s="96"/>
      <c r="H76" s="96"/>
      <c r="I76" s="96"/>
      <c r="J76" s="98"/>
      <c r="K76" s="98"/>
      <c r="L76" s="98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9"/>
      <c r="X76" s="99"/>
      <c r="Y76" s="100"/>
      <c r="Z76" s="100"/>
      <c r="AA76" s="93"/>
      <c r="AB76" s="93"/>
    </row>
    <row r="77" spans="1:28" hidden="1" x14ac:dyDescent="0.25">
      <c r="A77" s="90"/>
      <c r="B77" s="94"/>
      <c r="C77" s="90"/>
      <c r="D77" s="96"/>
      <c r="E77" s="96"/>
      <c r="F77" s="96"/>
      <c r="G77" s="96"/>
      <c r="H77" s="96"/>
      <c r="I77" s="96"/>
      <c r="J77" s="98"/>
      <c r="K77" s="98"/>
      <c r="L77" s="98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9"/>
      <c r="X77" s="99"/>
      <c r="Y77" s="100"/>
      <c r="Z77" s="100"/>
      <c r="AA77" s="93"/>
      <c r="AB77" s="93"/>
    </row>
    <row r="80" spans="1:28" hidden="1" x14ac:dyDescent="0.25"/>
    <row r="81" spans="1:19" hidden="1" x14ac:dyDescent="0.25"/>
    <row r="82" spans="1:19" hidden="1" x14ac:dyDescent="0.25"/>
    <row r="83" spans="1:19" hidden="1" x14ac:dyDescent="0.25">
      <c r="A83" s="36">
        <v>1</v>
      </c>
      <c r="B83" s="36">
        <v>2</v>
      </c>
      <c r="C83" s="36">
        <v>3</v>
      </c>
      <c r="D83" s="36">
        <v>4</v>
      </c>
      <c r="E83" s="36">
        <v>5</v>
      </c>
      <c r="F83" s="36">
        <v>6</v>
      </c>
      <c r="G83" s="36">
        <v>7</v>
      </c>
      <c r="H83" s="36">
        <v>8</v>
      </c>
      <c r="I83" s="36">
        <v>9</v>
      </c>
      <c r="J83" s="36">
        <v>10</v>
      </c>
      <c r="K83" s="36">
        <v>11</v>
      </c>
      <c r="L83" s="36">
        <v>12</v>
      </c>
      <c r="M83" s="36">
        <v>13</v>
      </c>
      <c r="N83" s="36">
        <v>14</v>
      </c>
      <c r="O83" s="36">
        <v>15</v>
      </c>
      <c r="P83" s="36">
        <v>16</v>
      </c>
      <c r="Q83" s="35">
        <v>17</v>
      </c>
      <c r="R83" s="22">
        <v>18</v>
      </c>
    </row>
    <row r="84" spans="1:19" ht="24" hidden="1" x14ac:dyDescent="0.25">
      <c r="A84" s="61" t="s">
        <v>42</v>
      </c>
      <c r="B84" s="61" t="s">
        <v>43</v>
      </c>
      <c r="C84" s="62" t="s">
        <v>44</v>
      </c>
      <c r="D84" s="62" t="s">
        <v>45</v>
      </c>
      <c r="E84" s="62" t="s">
        <v>46</v>
      </c>
      <c r="F84" s="62" t="s">
        <v>47</v>
      </c>
      <c r="G84" s="62" t="s">
        <v>48</v>
      </c>
      <c r="H84" s="62" t="s">
        <v>49</v>
      </c>
      <c r="I84" s="62" t="s">
        <v>50</v>
      </c>
      <c r="J84" s="62" t="s">
        <v>51</v>
      </c>
      <c r="K84" s="62" t="s">
        <v>52</v>
      </c>
      <c r="L84" s="62" t="s">
        <v>53</v>
      </c>
      <c r="M84" s="62" t="s">
        <v>54</v>
      </c>
      <c r="N84" s="62" t="s">
        <v>55</v>
      </c>
      <c r="O84" s="62" t="s">
        <v>56</v>
      </c>
      <c r="P84" s="62" t="s">
        <v>57</v>
      </c>
      <c r="Q84" s="6"/>
      <c r="R84" s="62" t="s">
        <v>156</v>
      </c>
      <c r="S84" s="64"/>
    </row>
    <row r="85" spans="1:19" ht="19.5" hidden="1" x14ac:dyDescent="0.25">
      <c r="A85" s="7">
        <v>30000</v>
      </c>
      <c r="B85" s="15" t="s">
        <v>69</v>
      </c>
      <c r="C85" s="9" t="s">
        <v>59</v>
      </c>
      <c r="D85" s="10">
        <v>127</v>
      </c>
      <c r="E85" s="11">
        <v>9</v>
      </c>
      <c r="F85" s="10">
        <v>2000</v>
      </c>
      <c r="G85" s="11">
        <v>30</v>
      </c>
      <c r="H85" s="12">
        <v>1706049.24</v>
      </c>
      <c r="I85" s="13">
        <v>1</v>
      </c>
      <c r="J85" s="8" t="s">
        <v>60</v>
      </c>
      <c r="K85" s="11">
        <v>94.77</v>
      </c>
      <c r="L85" s="11">
        <v>94.78</v>
      </c>
      <c r="M85" s="11">
        <v>98.67</v>
      </c>
      <c r="N85" s="11">
        <v>41.24</v>
      </c>
      <c r="O85" s="11">
        <v>329.46</v>
      </c>
      <c r="P85" s="11">
        <v>136.01</v>
      </c>
      <c r="Q85" s="14"/>
      <c r="R85" s="63">
        <f t="shared" ref="R85:R148" si="223">ROUND((L85*E85*F85)/H85,2)</f>
        <v>1</v>
      </c>
      <c r="S85" s="63"/>
    </row>
    <row r="86" spans="1:19" ht="19.5" hidden="1" x14ac:dyDescent="0.25">
      <c r="A86" s="7">
        <v>30001</v>
      </c>
      <c r="B86" s="15" t="s">
        <v>70</v>
      </c>
      <c r="C86" s="9" t="s">
        <v>59</v>
      </c>
      <c r="D86" s="10">
        <v>259</v>
      </c>
      <c r="E86" s="11">
        <v>9</v>
      </c>
      <c r="F86" s="10">
        <v>2000</v>
      </c>
      <c r="G86" s="11">
        <v>30</v>
      </c>
      <c r="H86" s="12">
        <v>4780458.88</v>
      </c>
      <c r="I86" s="13">
        <v>1</v>
      </c>
      <c r="J86" s="8" t="s">
        <v>60</v>
      </c>
      <c r="K86" s="11">
        <v>265.57</v>
      </c>
      <c r="L86" s="11">
        <v>265.58</v>
      </c>
      <c r="M86" s="11">
        <v>201.24</v>
      </c>
      <c r="N86" s="11">
        <v>41.24</v>
      </c>
      <c r="O86" s="11">
        <v>773.63</v>
      </c>
      <c r="P86" s="11">
        <v>306.81</v>
      </c>
      <c r="Q86" s="14"/>
      <c r="R86" s="63">
        <f t="shared" si="223"/>
        <v>1</v>
      </c>
      <c r="S86" s="63"/>
    </row>
    <row r="87" spans="1:19" ht="19.5" hidden="1" x14ac:dyDescent="0.25">
      <c r="A87" s="7">
        <v>30002</v>
      </c>
      <c r="B87" s="15" t="s">
        <v>67</v>
      </c>
      <c r="C87" s="9" t="s">
        <v>59</v>
      </c>
      <c r="D87" s="10">
        <v>259</v>
      </c>
      <c r="E87" s="11">
        <v>9</v>
      </c>
      <c r="F87" s="10">
        <v>2000</v>
      </c>
      <c r="G87" s="11">
        <v>30</v>
      </c>
      <c r="H87" s="12">
        <v>4844316.88</v>
      </c>
      <c r="I87" s="13">
        <v>1</v>
      </c>
      <c r="J87" s="8" t="s">
        <v>60</v>
      </c>
      <c r="K87" s="11">
        <v>269.12</v>
      </c>
      <c r="L87" s="11">
        <v>269.12</v>
      </c>
      <c r="M87" s="11">
        <v>201.24</v>
      </c>
      <c r="N87" s="11">
        <v>41.24</v>
      </c>
      <c r="O87" s="11">
        <v>780.72</v>
      </c>
      <c r="P87" s="11">
        <v>310.36</v>
      </c>
      <c r="Q87" s="14"/>
      <c r="R87" s="63">
        <f t="shared" si="223"/>
        <v>1</v>
      </c>
      <c r="S87" s="63"/>
    </row>
    <row r="88" spans="1:19" ht="18" hidden="1" x14ac:dyDescent="0.25">
      <c r="A88" s="7">
        <v>30005</v>
      </c>
      <c r="B88" s="8" t="s">
        <v>8</v>
      </c>
      <c r="C88" s="9" t="s">
        <v>59</v>
      </c>
      <c r="D88" s="10">
        <v>77</v>
      </c>
      <c r="E88" s="11">
        <v>6</v>
      </c>
      <c r="F88" s="10">
        <v>2000</v>
      </c>
      <c r="G88" s="11">
        <v>20</v>
      </c>
      <c r="H88" s="12">
        <v>356065</v>
      </c>
      <c r="I88" s="13">
        <v>0.7</v>
      </c>
      <c r="J88" s="8" t="s">
        <v>60</v>
      </c>
      <c r="K88" s="11">
        <v>29.96</v>
      </c>
      <c r="L88" s="11">
        <v>20.77</v>
      </c>
      <c r="M88" s="11">
        <v>76.92</v>
      </c>
      <c r="N88" s="11">
        <v>27.56</v>
      </c>
      <c r="O88" s="11">
        <v>155.21</v>
      </c>
      <c r="P88" s="11">
        <v>57.52</v>
      </c>
      <c r="Q88" s="14"/>
      <c r="R88" s="63">
        <f t="shared" si="223"/>
        <v>0.7</v>
      </c>
      <c r="S88" s="63"/>
    </row>
    <row r="89" spans="1:19" hidden="1" x14ac:dyDescent="0.25">
      <c r="A89" s="7">
        <v>30006</v>
      </c>
      <c r="B89" s="8" t="s">
        <v>66</v>
      </c>
      <c r="C89" s="9" t="s">
        <v>59</v>
      </c>
      <c r="D89" s="10">
        <v>77</v>
      </c>
      <c r="E89" s="11">
        <v>6</v>
      </c>
      <c r="F89" s="10">
        <v>2000</v>
      </c>
      <c r="G89" s="11">
        <v>20</v>
      </c>
      <c r="H89" s="12">
        <v>380131.13</v>
      </c>
      <c r="I89" s="13">
        <v>0.7</v>
      </c>
      <c r="J89" s="8" t="s">
        <v>60</v>
      </c>
      <c r="K89" s="11">
        <v>31.99</v>
      </c>
      <c r="L89" s="11">
        <v>22.17</v>
      </c>
      <c r="M89" s="11">
        <v>76.92</v>
      </c>
      <c r="N89" s="11">
        <v>27.56</v>
      </c>
      <c r="O89" s="11">
        <v>158.63999999999999</v>
      </c>
      <c r="P89" s="11">
        <v>59.55</v>
      </c>
      <c r="Q89" s="14"/>
      <c r="R89" s="63">
        <f t="shared" si="223"/>
        <v>0.7</v>
      </c>
      <c r="S89" s="63"/>
    </row>
    <row r="90" spans="1:19" ht="19.5" hidden="1" x14ac:dyDescent="0.25">
      <c r="A90" s="7">
        <v>30007</v>
      </c>
      <c r="B90" s="15" t="s">
        <v>88</v>
      </c>
      <c r="C90" s="9" t="s">
        <v>59</v>
      </c>
      <c r="D90" s="10">
        <v>195</v>
      </c>
      <c r="E90" s="13">
        <v>5</v>
      </c>
      <c r="F90" s="10">
        <v>2000</v>
      </c>
      <c r="G90" s="11">
        <v>30</v>
      </c>
      <c r="H90" s="12">
        <v>2033718.3</v>
      </c>
      <c r="I90" s="13">
        <v>0.7</v>
      </c>
      <c r="J90" s="8" t="s">
        <v>60</v>
      </c>
      <c r="K90" s="11">
        <v>178.96</v>
      </c>
      <c r="L90" s="11">
        <v>142.36000000000001</v>
      </c>
      <c r="M90" s="11">
        <v>86.58</v>
      </c>
      <c r="N90" s="11">
        <v>41.24</v>
      </c>
      <c r="O90" s="11">
        <v>449.14</v>
      </c>
      <c r="P90" s="11">
        <v>220.2</v>
      </c>
      <c r="Q90" s="14"/>
      <c r="R90" s="63">
        <f t="shared" si="223"/>
        <v>0.7</v>
      </c>
      <c r="S90" s="63"/>
    </row>
    <row r="91" spans="1:19" ht="18" hidden="1" x14ac:dyDescent="0.25">
      <c r="A91" s="7">
        <v>30008</v>
      </c>
      <c r="B91" s="8" t="s">
        <v>112</v>
      </c>
      <c r="C91" s="9" t="s">
        <v>59</v>
      </c>
      <c r="D91" s="10">
        <v>58</v>
      </c>
      <c r="E91" s="13">
        <v>5</v>
      </c>
      <c r="F91" s="10">
        <v>2000</v>
      </c>
      <c r="G91" s="11">
        <v>30</v>
      </c>
      <c r="H91" s="12">
        <v>447792.33</v>
      </c>
      <c r="I91" s="13">
        <v>0.7</v>
      </c>
      <c r="J91" s="8" t="s">
        <v>60</v>
      </c>
      <c r="K91" s="11">
        <v>39.4</v>
      </c>
      <c r="L91" s="11">
        <v>31.34</v>
      </c>
      <c r="M91" s="11">
        <v>41.84</v>
      </c>
      <c r="N91" s="11">
        <v>41.24</v>
      </c>
      <c r="O91" s="11">
        <v>153.82</v>
      </c>
      <c r="P91" s="11">
        <v>80.64</v>
      </c>
      <c r="Q91" s="14"/>
      <c r="R91" s="63">
        <f t="shared" si="223"/>
        <v>0.7</v>
      </c>
      <c r="S91" s="63"/>
    </row>
    <row r="92" spans="1:19" ht="19.5" hidden="1" x14ac:dyDescent="0.25">
      <c r="A92" s="7">
        <v>30009</v>
      </c>
      <c r="B92" s="15" t="s">
        <v>62</v>
      </c>
      <c r="C92" s="9" t="s">
        <v>59</v>
      </c>
      <c r="D92" s="10">
        <v>82</v>
      </c>
      <c r="E92" s="11">
        <v>6</v>
      </c>
      <c r="F92" s="10">
        <v>2000</v>
      </c>
      <c r="G92" s="11">
        <v>20</v>
      </c>
      <c r="H92" s="12">
        <v>782115.23</v>
      </c>
      <c r="I92" s="13">
        <v>0.8</v>
      </c>
      <c r="J92" s="8" t="s">
        <v>60</v>
      </c>
      <c r="K92" s="11">
        <v>65.819999999999993</v>
      </c>
      <c r="L92" s="11">
        <v>52.14</v>
      </c>
      <c r="M92" s="11">
        <v>72.81</v>
      </c>
      <c r="N92" s="11">
        <v>41.24</v>
      </c>
      <c r="O92" s="11">
        <v>232.01</v>
      </c>
      <c r="P92" s="11">
        <v>107.06</v>
      </c>
      <c r="Q92" s="14"/>
      <c r="R92" s="63">
        <f t="shared" si="223"/>
        <v>0.8</v>
      </c>
      <c r="S92" s="63"/>
    </row>
    <row r="93" spans="1:19" ht="19.5" hidden="1" x14ac:dyDescent="0.25">
      <c r="A93" s="7">
        <v>30010</v>
      </c>
      <c r="B93" s="15" t="s">
        <v>87</v>
      </c>
      <c r="C93" s="9" t="s">
        <v>59</v>
      </c>
      <c r="D93" s="10">
        <v>113</v>
      </c>
      <c r="E93" s="13">
        <v>5</v>
      </c>
      <c r="F93" s="10">
        <v>2000</v>
      </c>
      <c r="G93" s="11">
        <v>30</v>
      </c>
      <c r="H93" s="12">
        <v>980910.33</v>
      </c>
      <c r="I93" s="13">
        <v>0.7</v>
      </c>
      <c r="J93" s="8" t="s">
        <v>60</v>
      </c>
      <c r="K93" s="11">
        <v>86.31</v>
      </c>
      <c r="L93" s="11">
        <v>68.66</v>
      </c>
      <c r="M93" s="11">
        <v>50.17</v>
      </c>
      <c r="N93" s="11">
        <v>41.24</v>
      </c>
      <c r="O93" s="11">
        <v>246.38</v>
      </c>
      <c r="P93" s="11">
        <v>127.55</v>
      </c>
      <c r="Q93" s="14"/>
      <c r="R93" s="63">
        <f t="shared" si="223"/>
        <v>0.7</v>
      </c>
      <c r="S93" s="63"/>
    </row>
    <row r="94" spans="1:19" hidden="1" x14ac:dyDescent="0.25">
      <c r="A94" s="7">
        <v>30011</v>
      </c>
      <c r="B94" s="8" t="s">
        <v>6</v>
      </c>
      <c r="C94" s="9" t="s">
        <v>59</v>
      </c>
      <c r="D94" s="10">
        <v>103</v>
      </c>
      <c r="E94" s="13">
        <v>5</v>
      </c>
      <c r="F94" s="10">
        <v>2000</v>
      </c>
      <c r="G94" s="11">
        <v>30</v>
      </c>
      <c r="H94" s="12">
        <v>1056455.28</v>
      </c>
      <c r="I94" s="13">
        <v>0.7</v>
      </c>
      <c r="J94" s="8" t="s">
        <v>60</v>
      </c>
      <c r="K94" s="11">
        <v>92.96</v>
      </c>
      <c r="L94" s="11">
        <v>73.95</v>
      </c>
      <c r="M94" s="11">
        <v>74.31</v>
      </c>
      <c r="N94" s="11">
        <v>41.24</v>
      </c>
      <c r="O94" s="11">
        <v>282.45999999999998</v>
      </c>
      <c r="P94" s="11">
        <v>134.19999999999999</v>
      </c>
      <c r="Q94" s="14"/>
      <c r="R94" s="63">
        <f t="shared" si="223"/>
        <v>0.7</v>
      </c>
      <c r="S94" s="63"/>
    </row>
    <row r="95" spans="1:19" hidden="1" x14ac:dyDescent="0.25">
      <c r="A95" s="7">
        <v>30012</v>
      </c>
      <c r="B95" s="8" t="s">
        <v>58</v>
      </c>
      <c r="C95" s="9" t="s">
        <v>59</v>
      </c>
      <c r="D95" s="10">
        <v>82</v>
      </c>
      <c r="E95" s="11">
        <v>6</v>
      </c>
      <c r="F95" s="10">
        <v>2000</v>
      </c>
      <c r="G95" s="11">
        <v>20</v>
      </c>
      <c r="H95" s="12">
        <v>922455.74</v>
      </c>
      <c r="I95" s="13">
        <v>0.8</v>
      </c>
      <c r="J95" s="8" t="s">
        <v>60</v>
      </c>
      <c r="K95" s="11">
        <v>77.63</v>
      </c>
      <c r="L95" s="11">
        <v>61.49</v>
      </c>
      <c r="M95" s="11">
        <v>122.87</v>
      </c>
      <c r="N95" s="11">
        <v>41.24</v>
      </c>
      <c r="O95" s="11">
        <v>303.23</v>
      </c>
      <c r="P95" s="11">
        <v>118.87</v>
      </c>
      <c r="Q95" s="14"/>
      <c r="R95" s="63">
        <f t="shared" si="223"/>
        <v>0.8</v>
      </c>
      <c r="S95" s="63"/>
    </row>
    <row r="96" spans="1:19" hidden="1" x14ac:dyDescent="0.25">
      <c r="A96" s="7">
        <v>30013</v>
      </c>
      <c r="B96" s="8" t="s">
        <v>10</v>
      </c>
      <c r="C96" s="9" t="s">
        <v>59</v>
      </c>
      <c r="D96" s="10">
        <v>0</v>
      </c>
      <c r="E96" s="13">
        <v>7</v>
      </c>
      <c r="F96" s="10">
        <v>2000</v>
      </c>
      <c r="G96" s="11">
        <v>10</v>
      </c>
      <c r="H96" s="12">
        <v>42192.93</v>
      </c>
      <c r="I96" s="13">
        <v>0.5</v>
      </c>
      <c r="J96" s="8" t="s">
        <v>65</v>
      </c>
      <c r="K96" s="11">
        <v>3.43</v>
      </c>
      <c r="L96" s="11">
        <v>1.5</v>
      </c>
      <c r="M96" s="11">
        <v>0</v>
      </c>
      <c r="N96" s="11">
        <v>0</v>
      </c>
      <c r="O96" s="11">
        <v>4.93</v>
      </c>
      <c r="P96" s="11">
        <v>3.43</v>
      </c>
      <c r="Q96" s="6"/>
      <c r="R96" s="63">
        <f t="shared" si="223"/>
        <v>0.5</v>
      </c>
      <c r="S96" s="63"/>
    </row>
    <row r="97" spans="1:19" ht="29.25" hidden="1" x14ac:dyDescent="0.25">
      <c r="A97" s="7">
        <v>30014</v>
      </c>
      <c r="B97" s="15" t="s">
        <v>61</v>
      </c>
      <c r="C97" s="9" t="s">
        <v>59</v>
      </c>
      <c r="D97" s="10">
        <v>97</v>
      </c>
      <c r="E97" s="11">
        <v>6</v>
      </c>
      <c r="F97" s="10">
        <v>2000</v>
      </c>
      <c r="G97" s="11">
        <v>20</v>
      </c>
      <c r="H97" s="12">
        <v>920174.16</v>
      </c>
      <c r="I97" s="13">
        <v>0.8</v>
      </c>
      <c r="J97" s="8" t="s">
        <v>60</v>
      </c>
      <c r="K97" s="11">
        <v>77.44</v>
      </c>
      <c r="L97" s="11">
        <v>61.34</v>
      </c>
      <c r="M97" s="11">
        <v>86.13</v>
      </c>
      <c r="N97" s="11">
        <v>41.24</v>
      </c>
      <c r="O97" s="11">
        <v>266.14999999999998</v>
      </c>
      <c r="P97" s="11">
        <v>118.68</v>
      </c>
      <c r="Q97" s="14"/>
      <c r="R97" s="63">
        <f t="shared" si="223"/>
        <v>0.8</v>
      </c>
      <c r="S97" s="63"/>
    </row>
    <row r="98" spans="1:19" ht="19.5" hidden="1" x14ac:dyDescent="0.25">
      <c r="A98" s="7">
        <v>30015</v>
      </c>
      <c r="B98" s="15" t="s">
        <v>114</v>
      </c>
      <c r="C98" s="9" t="s">
        <v>59</v>
      </c>
      <c r="D98" s="10">
        <v>85</v>
      </c>
      <c r="E98" s="13">
        <v>6</v>
      </c>
      <c r="F98" s="10">
        <v>2000</v>
      </c>
      <c r="G98" s="11">
        <v>20</v>
      </c>
      <c r="H98" s="12">
        <v>1057213.27</v>
      </c>
      <c r="I98" s="13">
        <v>0.8</v>
      </c>
      <c r="J98" s="8" t="s">
        <v>60</v>
      </c>
      <c r="K98" s="11">
        <v>88.98</v>
      </c>
      <c r="L98" s="11">
        <v>70.48</v>
      </c>
      <c r="M98" s="11">
        <v>61.32</v>
      </c>
      <c r="N98" s="11">
        <v>41.24</v>
      </c>
      <c r="O98" s="11">
        <v>262.02</v>
      </c>
      <c r="P98" s="11">
        <v>130.22</v>
      </c>
      <c r="Q98" s="14"/>
      <c r="R98" s="63">
        <f t="shared" si="223"/>
        <v>0.8</v>
      </c>
      <c r="S98" s="63"/>
    </row>
    <row r="99" spans="1:19" hidden="1" x14ac:dyDescent="0.25">
      <c r="A99" s="7">
        <v>30016</v>
      </c>
      <c r="B99" s="8" t="s">
        <v>16</v>
      </c>
      <c r="C99" s="9" t="s">
        <v>59</v>
      </c>
      <c r="D99" s="10">
        <v>44</v>
      </c>
      <c r="E99" s="11">
        <v>7</v>
      </c>
      <c r="F99" s="10">
        <v>2000</v>
      </c>
      <c r="G99" s="11">
        <v>20</v>
      </c>
      <c r="H99" s="12">
        <v>1486715.28</v>
      </c>
      <c r="I99" s="13">
        <v>0.7</v>
      </c>
      <c r="J99" s="8" t="s">
        <v>63</v>
      </c>
      <c r="K99" s="11">
        <v>110.43</v>
      </c>
      <c r="L99" s="11">
        <v>74.33</v>
      </c>
      <c r="M99" s="11">
        <v>0</v>
      </c>
      <c r="N99" s="11">
        <v>41.24</v>
      </c>
      <c r="O99" s="11">
        <v>226</v>
      </c>
      <c r="P99" s="11">
        <v>151.66999999999999</v>
      </c>
      <c r="Q99" s="14"/>
      <c r="R99" s="63">
        <f t="shared" si="223"/>
        <v>0.7</v>
      </c>
      <c r="S99" s="63"/>
    </row>
    <row r="100" spans="1:19" hidden="1" x14ac:dyDescent="0.25">
      <c r="A100" s="7">
        <v>30017</v>
      </c>
      <c r="B100" s="8" t="s">
        <v>20</v>
      </c>
      <c r="C100" s="9" t="s">
        <v>59</v>
      </c>
      <c r="D100" s="10">
        <v>0</v>
      </c>
      <c r="E100" s="11">
        <v>5</v>
      </c>
      <c r="F100" s="10">
        <v>2000</v>
      </c>
      <c r="G100" s="11">
        <v>10</v>
      </c>
      <c r="H100" s="12">
        <v>72591.429999999993</v>
      </c>
      <c r="I100" s="13">
        <v>0.6</v>
      </c>
      <c r="J100" s="8" t="s">
        <v>65</v>
      </c>
      <c r="K100" s="11">
        <v>7.83</v>
      </c>
      <c r="L100" s="11">
        <v>4.3499999999999996</v>
      </c>
      <c r="M100" s="11">
        <v>0</v>
      </c>
      <c r="N100" s="11">
        <v>0</v>
      </c>
      <c r="O100" s="11">
        <v>12.18</v>
      </c>
      <c r="P100" s="11">
        <v>7.83</v>
      </c>
      <c r="Q100" s="14"/>
      <c r="R100" s="63">
        <f t="shared" si="223"/>
        <v>0.6</v>
      </c>
      <c r="S100" s="63"/>
    </row>
    <row r="101" spans="1:19" hidden="1" x14ac:dyDescent="0.25">
      <c r="A101" s="7">
        <v>30018</v>
      </c>
      <c r="B101" s="8" t="s">
        <v>95</v>
      </c>
      <c r="C101" s="9" t="s">
        <v>59</v>
      </c>
      <c r="D101" s="10">
        <v>0</v>
      </c>
      <c r="E101" s="13">
        <v>5</v>
      </c>
      <c r="F101" s="10">
        <v>2000</v>
      </c>
      <c r="G101" s="11">
        <v>10</v>
      </c>
      <c r="H101" s="12">
        <v>86740.01</v>
      </c>
      <c r="I101" s="13">
        <v>0.6</v>
      </c>
      <c r="J101" s="8" t="s">
        <v>65</v>
      </c>
      <c r="K101" s="11">
        <v>9.36</v>
      </c>
      <c r="L101" s="11">
        <v>5.2</v>
      </c>
      <c r="M101" s="11">
        <v>0</v>
      </c>
      <c r="N101" s="11">
        <v>0</v>
      </c>
      <c r="O101" s="11">
        <v>14.56</v>
      </c>
      <c r="P101" s="11">
        <v>9.36</v>
      </c>
      <c r="Q101" s="6"/>
      <c r="R101" s="63">
        <f t="shared" si="223"/>
        <v>0.6</v>
      </c>
      <c r="S101" s="63"/>
    </row>
    <row r="102" spans="1:19" hidden="1" x14ac:dyDescent="0.25">
      <c r="A102" s="7">
        <v>30019</v>
      </c>
      <c r="B102" s="8" t="s">
        <v>27</v>
      </c>
      <c r="C102" s="9" t="s">
        <v>59</v>
      </c>
      <c r="D102" s="10">
        <v>455</v>
      </c>
      <c r="E102" s="13">
        <v>6</v>
      </c>
      <c r="F102" s="10">
        <v>2000</v>
      </c>
      <c r="G102" s="11">
        <v>30</v>
      </c>
      <c r="H102" s="12">
        <v>5759160.9299999997</v>
      </c>
      <c r="I102" s="13">
        <v>1</v>
      </c>
      <c r="J102" s="8" t="s">
        <v>60</v>
      </c>
      <c r="K102" s="11">
        <v>436.73</v>
      </c>
      <c r="L102" s="11">
        <v>479.93</v>
      </c>
      <c r="M102" s="11">
        <v>454.54</v>
      </c>
      <c r="N102" s="11">
        <v>45.41</v>
      </c>
      <c r="O102" s="12">
        <v>1416.61</v>
      </c>
      <c r="P102" s="11">
        <v>482.14</v>
      </c>
      <c r="Q102" s="14"/>
      <c r="R102" s="63">
        <f t="shared" si="223"/>
        <v>1</v>
      </c>
      <c r="S102" s="63"/>
    </row>
    <row r="103" spans="1:19" hidden="1" x14ac:dyDescent="0.25">
      <c r="A103" s="7">
        <v>30020</v>
      </c>
      <c r="B103" s="8" t="s">
        <v>21</v>
      </c>
      <c r="C103" s="9" t="s">
        <v>59</v>
      </c>
      <c r="D103" s="10">
        <v>0</v>
      </c>
      <c r="E103" s="11">
        <v>8</v>
      </c>
      <c r="F103" s="10">
        <v>2400</v>
      </c>
      <c r="G103" s="11">
        <v>20</v>
      </c>
      <c r="H103" s="12">
        <v>682361.17</v>
      </c>
      <c r="I103" s="13">
        <v>0.5</v>
      </c>
      <c r="J103" s="8" t="s">
        <v>65</v>
      </c>
      <c r="K103" s="11">
        <v>38.020000000000003</v>
      </c>
      <c r="L103" s="11">
        <v>17.760000000000002</v>
      </c>
      <c r="M103" s="11">
        <v>0</v>
      </c>
      <c r="N103" s="11">
        <v>0</v>
      </c>
      <c r="O103" s="11">
        <v>55.78</v>
      </c>
      <c r="P103" s="11">
        <v>38.020000000000003</v>
      </c>
      <c r="Q103" s="14"/>
      <c r="R103" s="63">
        <f t="shared" si="223"/>
        <v>0.5</v>
      </c>
      <c r="S103" s="63"/>
    </row>
    <row r="104" spans="1:19" hidden="1" x14ac:dyDescent="0.25">
      <c r="A104" s="7">
        <v>30021</v>
      </c>
      <c r="B104" s="8" t="s">
        <v>22</v>
      </c>
      <c r="C104" s="9" t="s">
        <v>59</v>
      </c>
      <c r="D104" s="10">
        <v>143</v>
      </c>
      <c r="E104" s="13">
        <v>7</v>
      </c>
      <c r="F104" s="10">
        <v>2000</v>
      </c>
      <c r="G104" s="11">
        <v>40</v>
      </c>
      <c r="H104" s="12">
        <v>672536.25</v>
      </c>
      <c r="I104" s="13">
        <v>0.9</v>
      </c>
      <c r="J104" s="8" t="s">
        <v>60</v>
      </c>
      <c r="K104" s="11">
        <v>40.340000000000003</v>
      </c>
      <c r="L104" s="11">
        <v>43.23</v>
      </c>
      <c r="M104" s="11">
        <v>150.79</v>
      </c>
      <c r="N104" s="11">
        <v>28.3</v>
      </c>
      <c r="O104" s="11">
        <v>267.45999999999998</v>
      </c>
      <c r="P104" s="11">
        <v>73.44</v>
      </c>
      <c r="Q104" s="14"/>
      <c r="R104" s="63">
        <f t="shared" si="223"/>
        <v>0.9</v>
      </c>
      <c r="S104" s="63"/>
    </row>
    <row r="105" spans="1:19" hidden="1" x14ac:dyDescent="0.25">
      <c r="A105" s="7">
        <v>30022</v>
      </c>
      <c r="B105" s="8" t="s">
        <v>24</v>
      </c>
      <c r="C105" s="9" t="s">
        <v>59</v>
      </c>
      <c r="D105" s="10">
        <v>12</v>
      </c>
      <c r="E105" s="13">
        <v>8</v>
      </c>
      <c r="F105" s="10">
        <v>2500</v>
      </c>
      <c r="G105" s="11">
        <v>10</v>
      </c>
      <c r="H105" s="12">
        <v>682518.28</v>
      </c>
      <c r="I105" s="13">
        <v>0.6</v>
      </c>
      <c r="J105" s="8" t="s">
        <v>60</v>
      </c>
      <c r="K105" s="11">
        <v>39.92</v>
      </c>
      <c r="L105" s="11">
        <v>20.47</v>
      </c>
      <c r="M105" s="11">
        <v>9.99</v>
      </c>
      <c r="N105" s="11">
        <v>0</v>
      </c>
      <c r="O105" s="11">
        <v>70.38</v>
      </c>
      <c r="P105" s="11">
        <v>39.92</v>
      </c>
      <c r="Q105" s="14"/>
      <c r="R105" s="63">
        <f t="shared" si="223"/>
        <v>0.6</v>
      </c>
      <c r="S105" s="63"/>
    </row>
    <row r="106" spans="1:19" hidden="1" x14ac:dyDescent="0.25">
      <c r="A106" s="7">
        <v>30023</v>
      </c>
      <c r="B106" s="8" t="s">
        <v>25</v>
      </c>
      <c r="C106" s="9" t="s">
        <v>59</v>
      </c>
      <c r="D106" s="10">
        <v>82</v>
      </c>
      <c r="E106" s="11">
        <v>7</v>
      </c>
      <c r="F106" s="10">
        <v>2000</v>
      </c>
      <c r="G106" s="11">
        <v>30</v>
      </c>
      <c r="H106" s="12">
        <v>1602214.04</v>
      </c>
      <c r="I106" s="13">
        <v>0.9</v>
      </c>
      <c r="J106" s="8" t="s">
        <v>60</v>
      </c>
      <c r="K106" s="11">
        <v>107.57</v>
      </c>
      <c r="L106" s="11">
        <v>102.99</v>
      </c>
      <c r="M106" s="11">
        <v>86.46</v>
      </c>
      <c r="N106" s="11">
        <v>45.41</v>
      </c>
      <c r="O106" s="11">
        <v>342.43</v>
      </c>
      <c r="P106" s="11">
        <v>152.97999999999999</v>
      </c>
      <c r="Q106" s="14"/>
      <c r="R106" s="63">
        <f t="shared" si="223"/>
        <v>0.9</v>
      </c>
      <c r="S106" s="63"/>
    </row>
    <row r="107" spans="1:19" hidden="1" x14ac:dyDescent="0.25">
      <c r="A107" s="7">
        <v>30024</v>
      </c>
      <c r="B107" s="8" t="s">
        <v>72</v>
      </c>
      <c r="C107" s="9" t="s">
        <v>59</v>
      </c>
      <c r="D107" s="10">
        <v>23</v>
      </c>
      <c r="E107" s="11">
        <v>7</v>
      </c>
      <c r="F107" s="10">
        <v>2000</v>
      </c>
      <c r="G107" s="11">
        <v>20</v>
      </c>
      <c r="H107" s="12">
        <v>233979.99</v>
      </c>
      <c r="I107" s="13">
        <v>0.7</v>
      </c>
      <c r="J107" s="8" t="s">
        <v>63</v>
      </c>
      <c r="K107" s="11">
        <v>17.38</v>
      </c>
      <c r="L107" s="11">
        <v>11.69</v>
      </c>
      <c r="M107" s="11">
        <v>0</v>
      </c>
      <c r="N107" s="11">
        <v>41.24</v>
      </c>
      <c r="O107" s="11">
        <v>70.31</v>
      </c>
      <c r="P107" s="11">
        <v>58.62</v>
      </c>
      <c r="Q107" s="6"/>
      <c r="R107" s="63">
        <f t="shared" si="223"/>
        <v>0.7</v>
      </c>
      <c r="S107" s="63"/>
    </row>
    <row r="108" spans="1:19" hidden="1" x14ac:dyDescent="0.25">
      <c r="A108" s="7">
        <v>30025</v>
      </c>
      <c r="B108" s="8" t="s">
        <v>26</v>
      </c>
      <c r="C108" s="9" t="s">
        <v>59</v>
      </c>
      <c r="D108" s="10">
        <v>172</v>
      </c>
      <c r="E108" s="11">
        <v>7</v>
      </c>
      <c r="F108" s="10">
        <v>2000</v>
      </c>
      <c r="G108" s="11">
        <v>30</v>
      </c>
      <c r="H108" s="12">
        <v>3600000</v>
      </c>
      <c r="I108" s="13">
        <v>0.9</v>
      </c>
      <c r="J108" s="8" t="s">
        <v>63</v>
      </c>
      <c r="K108" s="11">
        <v>241.71</v>
      </c>
      <c r="L108" s="11">
        <v>231.42</v>
      </c>
      <c r="M108" s="11">
        <v>0</v>
      </c>
      <c r="N108" s="11">
        <v>45.41</v>
      </c>
      <c r="O108" s="11">
        <v>518.54</v>
      </c>
      <c r="P108" s="11">
        <v>287.12</v>
      </c>
      <c r="Q108" s="6"/>
      <c r="R108" s="63">
        <f t="shared" si="223"/>
        <v>0.9</v>
      </c>
      <c r="S108" s="63"/>
    </row>
    <row r="109" spans="1:19" hidden="1" x14ac:dyDescent="0.25">
      <c r="A109" s="7">
        <v>30026</v>
      </c>
      <c r="B109" s="8" t="s">
        <v>92</v>
      </c>
      <c r="C109" s="9" t="s">
        <v>59</v>
      </c>
      <c r="D109" s="10">
        <v>36</v>
      </c>
      <c r="E109" s="13">
        <v>6</v>
      </c>
      <c r="F109" s="10">
        <v>2000</v>
      </c>
      <c r="G109" s="11">
        <v>20</v>
      </c>
      <c r="H109" s="12">
        <v>270757.71000000002</v>
      </c>
      <c r="I109" s="13">
        <v>0.8</v>
      </c>
      <c r="J109" s="8" t="s">
        <v>60</v>
      </c>
      <c r="K109" s="11">
        <v>22.78</v>
      </c>
      <c r="L109" s="11">
        <v>18.05</v>
      </c>
      <c r="M109" s="11">
        <v>33.96</v>
      </c>
      <c r="N109" s="11">
        <v>0</v>
      </c>
      <c r="O109" s="11">
        <v>74.790000000000006</v>
      </c>
      <c r="P109" s="11">
        <v>22.78</v>
      </c>
      <c r="Q109" s="14"/>
      <c r="R109" s="63">
        <f t="shared" si="223"/>
        <v>0.8</v>
      </c>
      <c r="S109" s="63"/>
    </row>
    <row r="110" spans="1:19" hidden="1" x14ac:dyDescent="0.25">
      <c r="A110" s="7">
        <v>30027</v>
      </c>
      <c r="B110" s="8" t="s">
        <v>93</v>
      </c>
      <c r="C110" s="9" t="s">
        <v>59</v>
      </c>
      <c r="D110" s="10">
        <v>81</v>
      </c>
      <c r="E110" s="13">
        <v>6</v>
      </c>
      <c r="F110" s="10">
        <v>2000</v>
      </c>
      <c r="G110" s="11">
        <v>20</v>
      </c>
      <c r="H110" s="12">
        <v>307464.33</v>
      </c>
      <c r="I110" s="13">
        <v>0.8</v>
      </c>
      <c r="J110" s="8" t="s">
        <v>60</v>
      </c>
      <c r="K110" s="11">
        <v>25.87</v>
      </c>
      <c r="L110" s="11">
        <v>20.49</v>
      </c>
      <c r="M110" s="11">
        <v>76.42</v>
      </c>
      <c r="N110" s="11">
        <v>0</v>
      </c>
      <c r="O110" s="11">
        <v>122.78</v>
      </c>
      <c r="P110" s="11">
        <v>25.87</v>
      </c>
      <c r="Q110" s="14"/>
      <c r="R110" s="63">
        <f t="shared" si="223"/>
        <v>0.8</v>
      </c>
      <c r="S110" s="63"/>
    </row>
    <row r="111" spans="1:19" ht="19.5" hidden="1" x14ac:dyDescent="0.25">
      <c r="A111" s="7">
        <v>30028</v>
      </c>
      <c r="B111" s="15" t="s">
        <v>105</v>
      </c>
      <c r="C111" s="9" t="s">
        <v>59</v>
      </c>
      <c r="D111" s="10">
        <v>0</v>
      </c>
      <c r="E111" s="13">
        <v>5</v>
      </c>
      <c r="F111" s="10">
        <v>2000</v>
      </c>
      <c r="G111" s="11">
        <v>20</v>
      </c>
      <c r="H111" s="12">
        <v>27149.96</v>
      </c>
      <c r="I111" s="13">
        <v>0.8</v>
      </c>
      <c r="J111" s="8" t="s">
        <v>65</v>
      </c>
      <c r="K111" s="11">
        <v>2.65</v>
      </c>
      <c r="L111" s="11">
        <v>2.17</v>
      </c>
      <c r="M111" s="11">
        <v>0</v>
      </c>
      <c r="N111" s="11">
        <v>27.56</v>
      </c>
      <c r="O111" s="11">
        <v>32.380000000000003</v>
      </c>
      <c r="P111" s="11">
        <v>30.21</v>
      </c>
      <c r="Q111" s="14"/>
      <c r="R111" s="63">
        <f t="shared" si="223"/>
        <v>0.8</v>
      </c>
      <c r="S111" s="63"/>
    </row>
    <row r="112" spans="1:19" ht="19.5" hidden="1" x14ac:dyDescent="0.25">
      <c r="A112" s="7">
        <v>30029</v>
      </c>
      <c r="B112" s="15" t="s">
        <v>110</v>
      </c>
      <c r="C112" s="9" t="s">
        <v>59</v>
      </c>
      <c r="D112" s="10">
        <v>145</v>
      </c>
      <c r="E112" s="13">
        <v>6</v>
      </c>
      <c r="F112" s="10">
        <v>2000</v>
      </c>
      <c r="G112" s="11">
        <v>20</v>
      </c>
      <c r="H112" s="12">
        <v>1710455.61</v>
      </c>
      <c r="I112" s="13">
        <v>0.8</v>
      </c>
      <c r="J112" s="8" t="s">
        <v>60</v>
      </c>
      <c r="K112" s="11">
        <v>143.96</v>
      </c>
      <c r="L112" s="11">
        <v>114.03</v>
      </c>
      <c r="M112" s="11">
        <v>120.71</v>
      </c>
      <c r="N112" s="11">
        <v>41.24</v>
      </c>
      <c r="O112" s="11">
        <v>419.94</v>
      </c>
      <c r="P112" s="11">
        <v>185.2</v>
      </c>
      <c r="Q112" s="14"/>
      <c r="R112" s="63">
        <f t="shared" si="223"/>
        <v>0.8</v>
      </c>
      <c r="S112" s="63"/>
    </row>
    <row r="113" spans="1:19" hidden="1" x14ac:dyDescent="0.25">
      <c r="A113" s="7">
        <v>30030</v>
      </c>
      <c r="B113" s="8" t="s">
        <v>71</v>
      </c>
      <c r="C113" s="9" t="s">
        <v>59</v>
      </c>
      <c r="D113" s="10">
        <v>335</v>
      </c>
      <c r="E113" s="11">
        <v>7</v>
      </c>
      <c r="F113" s="10">
        <v>2000</v>
      </c>
      <c r="G113" s="11">
        <v>40</v>
      </c>
      <c r="H113" s="12">
        <v>2401041.61</v>
      </c>
      <c r="I113" s="13">
        <v>0.9</v>
      </c>
      <c r="J113" s="8" t="s">
        <v>60</v>
      </c>
      <c r="K113" s="11">
        <v>144.06</v>
      </c>
      <c r="L113" s="11">
        <v>154.35</v>
      </c>
      <c r="M113" s="11">
        <v>353.89</v>
      </c>
      <c r="N113" s="11">
        <v>78.760000000000005</v>
      </c>
      <c r="O113" s="11">
        <v>748.21</v>
      </c>
      <c r="P113" s="11">
        <v>239.97</v>
      </c>
      <c r="Q113" s="14"/>
      <c r="R113" s="63">
        <f t="shared" si="223"/>
        <v>0.9</v>
      </c>
      <c r="S113" s="63"/>
    </row>
    <row r="114" spans="1:19" hidden="1" x14ac:dyDescent="0.25">
      <c r="A114" s="7">
        <v>30031</v>
      </c>
      <c r="B114" s="8" t="s">
        <v>34</v>
      </c>
      <c r="C114" s="9" t="s">
        <v>59</v>
      </c>
      <c r="D114" s="10">
        <v>7</v>
      </c>
      <c r="E114" s="13">
        <v>6</v>
      </c>
      <c r="F114" s="10">
        <v>1750</v>
      </c>
      <c r="G114" s="11">
        <v>10</v>
      </c>
      <c r="H114" s="12">
        <v>6450</v>
      </c>
      <c r="I114" s="13">
        <v>0.6</v>
      </c>
      <c r="J114" s="8" t="s">
        <v>60</v>
      </c>
      <c r="K114" s="11">
        <v>0.67</v>
      </c>
      <c r="L114" s="11">
        <v>0.36</v>
      </c>
      <c r="M114" s="11">
        <v>5.43</v>
      </c>
      <c r="N114" s="11">
        <v>0</v>
      </c>
      <c r="O114" s="11">
        <v>6.46</v>
      </c>
      <c r="P114" s="11">
        <v>0.67</v>
      </c>
      <c r="Q114" s="14"/>
      <c r="R114" s="63">
        <f t="shared" si="223"/>
        <v>0.59</v>
      </c>
      <c r="S114" s="63"/>
    </row>
    <row r="115" spans="1:19" hidden="1" x14ac:dyDescent="0.25">
      <c r="A115" s="7">
        <v>30032</v>
      </c>
      <c r="B115" s="8" t="s">
        <v>75</v>
      </c>
      <c r="C115" s="9" t="s">
        <v>59</v>
      </c>
      <c r="D115" s="10">
        <v>4</v>
      </c>
      <c r="E115" s="13">
        <v>6</v>
      </c>
      <c r="F115" s="10">
        <v>1750</v>
      </c>
      <c r="G115" s="11">
        <v>10</v>
      </c>
      <c r="H115" s="12">
        <v>5571.29</v>
      </c>
      <c r="I115" s="13">
        <v>0.6</v>
      </c>
      <c r="J115" s="8" t="s">
        <v>63</v>
      </c>
      <c r="K115" s="11">
        <v>0.57999999999999996</v>
      </c>
      <c r="L115" s="11">
        <v>0.31</v>
      </c>
      <c r="M115" s="11">
        <v>0</v>
      </c>
      <c r="N115" s="11">
        <v>0</v>
      </c>
      <c r="O115" s="11">
        <v>0.89</v>
      </c>
      <c r="P115" s="11">
        <v>0.57999999999999996</v>
      </c>
      <c r="Q115" s="14"/>
      <c r="R115" s="63">
        <f t="shared" si="223"/>
        <v>0.57999999999999996</v>
      </c>
      <c r="S115" s="63"/>
    </row>
    <row r="116" spans="1:19" hidden="1" x14ac:dyDescent="0.25">
      <c r="A116" s="7">
        <v>30033</v>
      </c>
      <c r="B116" s="8" t="s">
        <v>33</v>
      </c>
      <c r="C116" s="9" t="s">
        <v>59</v>
      </c>
      <c r="D116" s="10">
        <v>0</v>
      </c>
      <c r="E116" s="13">
        <v>1</v>
      </c>
      <c r="F116" s="10">
        <v>1000</v>
      </c>
      <c r="G116" s="11">
        <v>0</v>
      </c>
      <c r="H116" s="11">
        <v>438.13</v>
      </c>
      <c r="I116" s="13">
        <v>0.5</v>
      </c>
      <c r="J116" s="8" t="s">
        <v>65</v>
      </c>
      <c r="K116" s="11">
        <v>0.45</v>
      </c>
      <c r="L116" s="11">
        <v>0.21</v>
      </c>
      <c r="M116" s="11">
        <v>0</v>
      </c>
      <c r="N116" s="11">
        <v>0</v>
      </c>
      <c r="O116" s="11">
        <v>0.66</v>
      </c>
      <c r="P116" s="11">
        <v>0.45</v>
      </c>
      <c r="Q116" s="6"/>
      <c r="R116" s="63">
        <f t="shared" si="223"/>
        <v>0.48</v>
      </c>
      <c r="S116" s="63"/>
    </row>
    <row r="117" spans="1:19" hidden="1" x14ac:dyDescent="0.25">
      <c r="A117" s="7">
        <v>30034</v>
      </c>
      <c r="B117" s="8" t="s">
        <v>37</v>
      </c>
      <c r="C117" s="9" t="s">
        <v>59</v>
      </c>
      <c r="D117" s="10">
        <v>4</v>
      </c>
      <c r="E117" s="11">
        <v>5</v>
      </c>
      <c r="F117" s="10">
        <v>1000</v>
      </c>
      <c r="G117" s="11">
        <v>20</v>
      </c>
      <c r="H117" s="12">
        <v>4012.14</v>
      </c>
      <c r="I117" s="13">
        <v>0.5</v>
      </c>
      <c r="J117" s="8" t="s">
        <v>73</v>
      </c>
      <c r="K117" s="11">
        <v>0.78</v>
      </c>
      <c r="L117" s="11">
        <v>0.4</v>
      </c>
      <c r="M117" s="11">
        <v>7.7</v>
      </c>
      <c r="N117" s="11">
        <v>0</v>
      </c>
      <c r="O117" s="11">
        <v>8.8800000000000008</v>
      </c>
      <c r="P117" s="11">
        <v>0.78</v>
      </c>
      <c r="Q117" s="14"/>
      <c r="R117" s="63">
        <f t="shared" si="223"/>
        <v>0.5</v>
      </c>
      <c r="S117" s="63"/>
    </row>
    <row r="118" spans="1:19" hidden="1" x14ac:dyDescent="0.25">
      <c r="A118" s="7">
        <v>30035</v>
      </c>
      <c r="B118" s="8" t="s">
        <v>17</v>
      </c>
      <c r="C118" s="9" t="s">
        <v>59</v>
      </c>
      <c r="D118" s="10">
        <v>188</v>
      </c>
      <c r="E118" s="13">
        <v>7</v>
      </c>
      <c r="F118" s="10">
        <v>2000</v>
      </c>
      <c r="G118" s="11">
        <v>40</v>
      </c>
      <c r="H118" s="12">
        <v>612115.55000000005</v>
      </c>
      <c r="I118" s="13">
        <v>0.9</v>
      </c>
      <c r="J118" s="8" t="s">
        <v>60</v>
      </c>
      <c r="K118" s="11">
        <v>36.72</v>
      </c>
      <c r="L118" s="11">
        <v>39.35</v>
      </c>
      <c r="M118" s="11">
        <v>146.07</v>
      </c>
      <c r="N118" s="11">
        <v>28.3</v>
      </c>
      <c r="O118" s="11">
        <v>254.81</v>
      </c>
      <c r="P118" s="11">
        <v>69.39</v>
      </c>
      <c r="Q118" s="14"/>
      <c r="R118" s="63">
        <f t="shared" si="223"/>
        <v>0.9</v>
      </c>
      <c r="S118" s="63"/>
    </row>
    <row r="119" spans="1:19" hidden="1" x14ac:dyDescent="0.25">
      <c r="A119" s="7">
        <v>30036</v>
      </c>
      <c r="B119" s="8" t="s">
        <v>7</v>
      </c>
      <c r="C119" s="9" t="s">
        <v>59</v>
      </c>
      <c r="D119" s="10">
        <v>136</v>
      </c>
      <c r="E119" s="13">
        <v>7</v>
      </c>
      <c r="F119" s="10">
        <v>2000</v>
      </c>
      <c r="G119" s="11">
        <v>40</v>
      </c>
      <c r="H119" s="12">
        <v>528935.59</v>
      </c>
      <c r="I119" s="13">
        <v>0.9</v>
      </c>
      <c r="J119" s="8" t="s">
        <v>60</v>
      </c>
      <c r="K119" s="11">
        <v>31.72</v>
      </c>
      <c r="L119" s="11">
        <v>34</v>
      </c>
      <c r="M119" s="11">
        <v>75.48</v>
      </c>
      <c r="N119" s="11">
        <v>28.3</v>
      </c>
      <c r="O119" s="11">
        <v>173.27</v>
      </c>
      <c r="P119" s="11">
        <v>63.79</v>
      </c>
      <c r="Q119" s="6"/>
      <c r="R119" s="63">
        <f t="shared" si="223"/>
        <v>0.9</v>
      </c>
      <c r="S119" s="63"/>
    </row>
    <row r="120" spans="1:19" hidden="1" x14ac:dyDescent="0.25">
      <c r="A120" s="7">
        <v>30037</v>
      </c>
      <c r="B120" s="8" t="s">
        <v>3</v>
      </c>
      <c r="C120" s="9" t="s">
        <v>59</v>
      </c>
      <c r="D120" s="10">
        <v>210</v>
      </c>
      <c r="E120" s="13">
        <v>7</v>
      </c>
      <c r="F120" s="10">
        <v>2000</v>
      </c>
      <c r="G120" s="11">
        <v>40</v>
      </c>
      <c r="H120" s="12">
        <v>843883.02</v>
      </c>
      <c r="I120" s="13">
        <v>0.9</v>
      </c>
      <c r="J120" s="8" t="s">
        <v>60</v>
      </c>
      <c r="K120" s="11">
        <v>50.62</v>
      </c>
      <c r="L120" s="11">
        <v>54.24</v>
      </c>
      <c r="M120" s="11">
        <v>163.16999999999999</v>
      </c>
      <c r="N120" s="11">
        <v>28.3</v>
      </c>
      <c r="O120" s="11">
        <v>302.35000000000002</v>
      </c>
      <c r="P120" s="11">
        <v>84.94</v>
      </c>
      <c r="Q120" s="14"/>
      <c r="R120" s="63">
        <f t="shared" si="223"/>
        <v>0.9</v>
      </c>
      <c r="S120" s="63"/>
    </row>
    <row r="121" spans="1:19" hidden="1" x14ac:dyDescent="0.25">
      <c r="A121" s="7">
        <v>30039</v>
      </c>
      <c r="B121" s="8" t="s">
        <v>28</v>
      </c>
      <c r="C121" s="9" t="s">
        <v>59</v>
      </c>
      <c r="D121" s="10">
        <v>136</v>
      </c>
      <c r="E121" s="13">
        <v>7</v>
      </c>
      <c r="F121" s="10">
        <v>2000</v>
      </c>
      <c r="G121" s="11">
        <v>40</v>
      </c>
      <c r="H121" s="12">
        <v>572236.25</v>
      </c>
      <c r="I121" s="13">
        <v>0.9</v>
      </c>
      <c r="J121" s="8" t="s">
        <v>60</v>
      </c>
      <c r="K121" s="11">
        <v>34.32</v>
      </c>
      <c r="L121" s="11">
        <v>36.78</v>
      </c>
      <c r="M121" s="11">
        <v>143.41</v>
      </c>
      <c r="N121" s="11">
        <v>28.3</v>
      </c>
      <c r="O121" s="11">
        <v>246.89</v>
      </c>
      <c r="P121" s="11">
        <v>66.7</v>
      </c>
      <c r="Q121" s="14"/>
      <c r="R121" s="63">
        <f t="shared" si="223"/>
        <v>0.9</v>
      </c>
      <c r="S121" s="63"/>
    </row>
    <row r="122" spans="1:19" hidden="1" x14ac:dyDescent="0.25">
      <c r="A122" s="7">
        <v>30040</v>
      </c>
      <c r="B122" s="8" t="s">
        <v>11</v>
      </c>
      <c r="C122" s="9" t="s">
        <v>59</v>
      </c>
      <c r="D122" s="10">
        <v>188</v>
      </c>
      <c r="E122" s="13">
        <v>7</v>
      </c>
      <c r="F122" s="10">
        <v>2000</v>
      </c>
      <c r="G122" s="11">
        <v>40</v>
      </c>
      <c r="H122" s="12">
        <v>719341.72</v>
      </c>
      <c r="I122" s="13">
        <v>0.9</v>
      </c>
      <c r="J122" s="8" t="s">
        <v>60</v>
      </c>
      <c r="K122" s="11">
        <v>43.15</v>
      </c>
      <c r="L122" s="11">
        <v>46.24</v>
      </c>
      <c r="M122" s="11">
        <v>198.24</v>
      </c>
      <c r="N122" s="11">
        <v>28.3</v>
      </c>
      <c r="O122" s="11">
        <v>321.06</v>
      </c>
      <c r="P122" s="11">
        <v>76.58</v>
      </c>
      <c r="Q122" s="14"/>
      <c r="R122" s="63">
        <f t="shared" si="223"/>
        <v>0.9</v>
      </c>
      <c r="S122" s="63"/>
    </row>
    <row r="123" spans="1:19" hidden="1" x14ac:dyDescent="0.25">
      <c r="A123" s="7">
        <v>30041</v>
      </c>
      <c r="B123" s="8" t="s">
        <v>103</v>
      </c>
      <c r="C123" s="9" t="s">
        <v>59</v>
      </c>
      <c r="D123" s="10">
        <v>54</v>
      </c>
      <c r="E123" s="13">
        <v>7</v>
      </c>
      <c r="F123" s="10">
        <v>2000</v>
      </c>
      <c r="G123" s="11">
        <v>30</v>
      </c>
      <c r="H123" s="12">
        <v>112735.52</v>
      </c>
      <c r="I123" s="13">
        <v>0.5</v>
      </c>
      <c r="J123" s="8" t="s">
        <v>60</v>
      </c>
      <c r="K123" s="11">
        <v>7.56</v>
      </c>
      <c r="L123" s="11">
        <v>4.0199999999999996</v>
      </c>
      <c r="M123" s="11">
        <v>56.94</v>
      </c>
      <c r="N123" s="11">
        <v>0</v>
      </c>
      <c r="O123" s="11">
        <v>68.52</v>
      </c>
      <c r="P123" s="11">
        <v>7.56</v>
      </c>
      <c r="Q123" s="25"/>
      <c r="R123" s="63">
        <f t="shared" si="223"/>
        <v>0.5</v>
      </c>
      <c r="S123" s="63"/>
    </row>
    <row r="124" spans="1:19" hidden="1" x14ac:dyDescent="0.25">
      <c r="A124" s="7">
        <v>30042</v>
      </c>
      <c r="B124" s="8" t="s">
        <v>102</v>
      </c>
      <c r="C124" s="9" t="s">
        <v>59</v>
      </c>
      <c r="D124" s="10">
        <v>32</v>
      </c>
      <c r="E124" s="13">
        <v>7</v>
      </c>
      <c r="F124" s="10">
        <v>2000</v>
      </c>
      <c r="G124" s="11">
        <v>30</v>
      </c>
      <c r="H124" s="12">
        <v>84950.3</v>
      </c>
      <c r="I124" s="13">
        <v>0.5</v>
      </c>
      <c r="J124" s="8" t="s">
        <v>60</v>
      </c>
      <c r="K124" s="11">
        <v>5.69</v>
      </c>
      <c r="L124" s="11">
        <v>3.03</v>
      </c>
      <c r="M124" s="11">
        <v>33.74</v>
      </c>
      <c r="N124" s="11">
        <v>0</v>
      </c>
      <c r="O124" s="11">
        <v>42.46</v>
      </c>
      <c r="P124" s="11">
        <v>5.69</v>
      </c>
      <c r="Q124" s="14"/>
      <c r="R124" s="63">
        <f t="shared" si="223"/>
        <v>0.5</v>
      </c>
      <c r="S124" s="63"/>
    </row>
    <row r="125" spans="1:19" hidden="1" x14ac:dyDescent="0.25">
      <c r="A125" s="7">
        <v>30043</v>
      </c>
      <c r="B125" s="8" t="s">
        <v>100</v>
      </c>
      <c r="C125" s="9" t="s">
        <v>59</v>
      </c>
      <c r="D125" s="10">
        <v>139</v>
      </c>
      <c r="E125" s="13">
        <v>7</v>
      </c>
      <c r="F125" s="10">
        <v>2000</v>
      </c>
      <c r="G125" s="11">
        <v>30</v>
      </c>
      <c r="H125" s="12">
        <v>126990</v>
      </c>
      <c r="I125" s="13">
        <v>0.5</v>
      </c>
      <c r="J125" s="8" t="s">
        <v>60</v>
      </c>
      <c r="K125" s="11">
        <v>8.51</v>
      </c>
      <c r="L125" s="11">
        <v>4.53</v>
      </c>
      <c r="M125" s="11">
        <v>146.57</v>
      </c>
      <c r="N125" s="11">
        <v>0</v>
      </c>
      <c r="O125" s="11">
        <v>159.61000000000001</v>
      </c>
      <c r="P125" s="11">
        <v>8.51</v>
      </c>
      <c r="Q125" s="14"/>
      <c r="R125" s="63">
        <f t="shared" si="223"/>
        <v>0.5</v>
      </c>
      <c r="S125" s="63"/>
    </row>
    <row r="126" spans="1:19" hidden="1" x14ac:dyDescent="0.25">
      <c r="A126" s="7">
        <v>30044</v>
      </c>
      <c r="B126" s="8" t="s">
        <v>101</v>
      </c>
      <c r="C126" s="9" t="s">
        <v>59</v>
      </c>
      <c r="D126" s="10">
        <v>3</v>
      </c>
      <c r="E126" s="13">
        <v>7</v>
      </c>
      <c r="F126" s="10">
        <v>2000</v>
      </c>
      <c r="G126" s="11">
        <v>30</v>
      </c>
      <c r="H126" s="12">
        <v>3590</v>
      </c>
      <c r="I126" s="13">
        <v>0.5</v>
      </c>
      <c r="J126" s="8" t="s">
        <v>73</v>
      </c>
      <c r="K126" s="11">
        <v>0.23</v>
      </c>
      <c r="L126" s="11">
        <v>0.12</v>
      </c>
      <c r="M126" s="11">
        <v>4.46</v>
      </c>
      <c r="N126" s="11">
        <v>0</v>
      </c>
      <c r="O126" s="11">
        <v>4.8099999999999996</v>
      </c>
      <c r="P126" s="11">
        <v>0.23</v>
      </c>
      <c r="Q126" s="14"/>
      <c r="R126" s="63">
        <f t="shared" si="223"/>
        <v>0.47</v>
      </c>
      <c r="S126" s="63"/>
    </row>
    <row r="127" spans="1:19" hidden="1" x14ac:dyDescent="0.25">
      <c r="A127" s="7">
        <v>30045</v>
      </c>
      <c r="B127" s="8" t="s">
        <v>97</v>
      </c>
      <c r="C127" s="9" t="s">
        <v>59</v>
      </c>
      <c r="D127" s="10">
        <v>2</v>
      </c>
      <c r="E127" s="13">
        <v>5</v>
      </c>
      <c r="F127" s="10">
        <v>1200</v>
      </c>
      <c r="G127" s="11">
        <v>20</v>
      </c>
      <c r="H127" s="12">
        <v>13537.79</v>
      </c>
      <c r="I127" s="13">
        <v>0.6</v>
      </c>
      <c r="J127" s="8" t="s">
        <v>63</v>
      </c>
      <c r="K127" s="11">
        <v>2.2000000000000002</v>
      </c>
      <c r="L127" s="11">
        <v>1.35</v>
      </c>
      <c r="M127" s="11">
        <v>0</v>
      </c>
      <c r="N127" s="11">
        <v>0</v>
      </c>
      <c r="O127" s="11">
        <v>3.55</v>
      </c>
      <c r="P127" s="11">
        <v>2.2000000000000002</v>
      </c>
      <c r="Q127" s="14"/>
      <c r="R127" s="63">
        <f t="shared" si="223"/>
        <v>0.6</v>
      </c>
      <c r="S127" s="63"/>
    </row>
    <row r="128" spans="1:19" hidden="1" x14ac:dyDescent="0.25">
      <c r="A128" s="7">
        <v>30046</v>
      </c>
      <c r="B128" s="8" t="s">
        <v>4</v>
      </c>
      <c r="C128" s="9" t="s">
        <v>59</v>
      </c>
      <c r="D128" s="10">
        <v>93</v>
      </c>
      <c r="E128" s="13">
        <v>7</v>
      </c>
      <c r="F128" s="10">
        <v>2000</v>
      </c>
      <c r="G128" s="11">
        <v>30</v>
      </c>
      <c r="H128" s="12">
        <v>1337556.6000000001</v>
      </c>
      <c r="I128" s="13">
        <v>0.9</v>
      </c>
      <c r="J128" s="8" t="s">
        <v>60</v>
      </c>
      <c r="K128" s="11">
        <v>89.79</v>
      </c>
      <c r="L128" s="11">
        <v>85.98</v>
      </c>
      <c r="M128" s="11">
        <v>77.42</v>
      </c>
      <c r="N128" s="11">
        <v>41.24</v>
      </c>
      <c r="O128" s="11">
        <v>294.43</v>
      </c>
      <c r="P128" s="11">
        <v>131.03</v>
      </c>
      <c r="Q128" s="14"/>
      <c r="R128" s="63">
        <f t="shared" si="223"/>
        <v>0.9</v>
      </c>
      <c r="S128" s="63"/>
    </row>
    <row r="129" spans="1:19" hidden="1" x14ac:dyDescent="0.25">
      <c r="A129" s="7">
        <v>30047</v>
      </c>
      <c r="B129" s="8" t="s">
        <v>36</v>
      </c>
      <c r="C129" s="9" t="s">
        <v>59</v>
      </c>
      <c r="D129" s="10">
        <v>4</v>
      </c>
      <c r="E129" s="11">
        <v>5</v>
      </c>
      <c r="F129" s="10">
        <v>2000</v>
      </c>
      <c r="G129" s="11">
        <v>10</v>
      </c>
      <c r="H129" s="12">
        <v>6904.84</v>
      </c>
      <c r="I129" s="13">
        <v>0.5</v>
      </c>
      <c r="J129" s="8" t="s">
        <v>63</v>
      </c>
      <c r="K129" s="11">
        <v>0.74</v>
      </c>
      <c r="L129" s="11">
        <v>0.34</v>
      </c>
      <c r="M129" s="11">
        <v>0</v>
      </c>
      <c r="N129" s="11">
        <v>27.56</v>
      </c>
      <c r="O129" s="11">
        <v>28.64</v>
      </c>
      <c r="P129" s="11">
        <v>28.3</v>
      </c>
      <c r="Q129" s="14"/>
      <c r="R129" s="63">
        <f t="shared" si="223"/>
        <v>0.49</v>
      </c>
      <c r="S129" s="63"/>
    </row>
    <row r="130" spans="1:19" hidden="1" x14ac:dyDescent="0.25">
      <c r="A130" s="7">
        <v>30048</v>
      </c>
      <c r="B130" s="8" t="s">
        <v>12</v>
      </c>
      <c r="C130" s="9" t="s">
        <v>59</v>
      </c>
      <c r="D130" s="10">
        <v>4</v>
      </c>
      <c r="E130" s="13">
        <v>6</v>
      </c>
      <c r="F130" s="10">
        <v>2000</v>
      </c>
      <c r="G130" s="11">
        <v>20</v>
      </c>
      <c r="H130" s="12">
        <v>12295.33</v>
      </c>
      <c r="I130" s="13">
        <v>0.8</v>
      </c>
      <c r="J130" s="8" t="s">
        <v>73</v>
      </c>
      <c r="K130" s="11">
        <v>1.02</v>
      </c>
      <c r="L130" s="11">
        <v>0.81</v>
      </c>
      <c r="M130" s="11">
        <v>7.7</v>
      </c>
      <c r="N130" s="11">
        <v>0</v>
      </c>
      <c r="O130" s="11">
        <v>9.5299999999999994</v>
      </c>
      <c r="P130" s="11">
        <v>1.02</v>
      </c>
      <c r="Q130" s="14"/>
      <c r="R130" s="63">
        <f t="shared" si="223"/>
        <v>0.79</v>
      </c>
      <c r="S130" s="63"/>
    </row>
    <row r="131" spans="1:19" ht="19.5" hidden="1" x14ac:dyDescent="0.25">
      <c r="A131" s="7">
        <v>30049</v>
      </c>
      <c r="B131" s="15" t="s">
        <v>84</v>
      </c>
      <c r="C131" s="9" t="s">
        <v>59</v>
      </c>
      <c r="D131" s="10">
        <v>143</v>
      </c>
      <c r="E131" s="13">
        <v>7</v>
      </c>
      <c r="F131" s="10">
        <v>2000</v>
      </c>
      <c r="G131" s="11">
        <v>40</v>
      </c>
      <c r="H131" s="12">
        <v>1039821.4</v>
      </c>
      <c r="I131" s="13">
        <v>0.9</v>
      </c>
      <c r="J131" s="8" t="s">
        <v>60</v>
      </c>
      <c r="K131" s="11">
        <v>62.38</v>
      </c>
      <c r="L131" s="11">
        <v>66.84</v>
      </c>
      <c r="M131" s="11">
        <v>150.79</v>
      </c>
      <c r="N131" s="11">
        <v>60.91</v>
      </c>
      <c r="O131" s="11">
        <v>348.34</v>
      </c>
      <c r="P131" s="11">
        <v>130.71</v>
      </c>
      <c r="Q131" s="6"/>
      <c r="R131" s="63">
        <f t="shared" si="223"/>
        <v>0.9</v>
      </c>
      <c r="S131" s="63"/>
    </row>
    <row r="132" spans="1:19" ht="18" hidden="1" x14ac:dyDescent="0.25">
      <c r="A132" s="7">
        <v>30050</v>
      </c>
      <c r="B132" s="8" t="s">
        <v>31</v>
      </c>
      <c r="C132" s="9" t="s">
        <v>59</v>
      </c>
      <c r="D132" s="10">
        <v>171</v>
      </c>
      <c r="E132" s="13">
        <v>7</v>
      </c>
      <c r="F132" s="10">
        <v>2000</v>
      </c>
      <c r="G132" s="11">
        <v>40</v>
      </c>
      <c r="H132" s="12">
        <v>2035134.42</v>
      </c>
      <c r="I132" s="13">
        <v>0.9</v>
      </c>
      <c r="J132" s="8" t="s">
        <v>60</v>
      </c>
      <c r="K132" s="11">
        <v>122.1</v>
      </c>
      <c r="L132" s="11">
        <v>130.83000000000001</v>
      </c>
      <c r="M132" s="11">
        <v>180.42</v>
      </c>
      <c r="N132" s="11">
        <v>60.91</v>
      </c>
      <c r="O132" s="11">
        <v>508.79</v>
      </c>
      <c r="P132" s="11">
        <v>197.54</v>
      </c>
      <c r="Q132" s="14"/>
      <c r="R132" s="63">
        <f t="shared" si="223"/>
        <v>0.9</v>
      </c>
      <c r="S132" s="63"/>
    </row>
    <row r="133" spans="1:19" hidden="1" x14ac:dyDescent="0.25">
      <c r="A133" s="7">
        <v>30052</v>
      </c>
      <c r="B133" s="8" t="s">
        <v>29</v>
      </c>
      <c r="C133" s="9" t="s">
        <v>59</v>
      </c>
      <c r="D133" s="10">
        <v>1</v>
      </c>
      <c r="E133" s="13">
        <v>5</v>
      </c>
      <c r="F133" s="10">
        <v>2000</v>
      </c>
      <c r="G133" s="11">
        <v>20</v>
      </c>
      <c r="H133" s="12">
        <v>6796.7</v>
      </c>
      <c r="I133" s="13">
        <v>0.8</v>
      </c>
      <c r="J133" s="8" t="s">
        <v>63</v>
      </c>
      <c r="K133" s="11">
        <v>0.66</v>
      </c>
      <c r="L133" s="11">
        <v>0.54</v>
      </c>
      <c r="M133" s="11">
        <v>0</v>
      </c>
      <c r="N133" s="11">
        <v>0</v>
      </c>
      <c r="O133" s="11">
        <v>1.2</v>
      </c>
      <c r="P133" s="11">
        <v>0.66</v>
      </c>
      <c r="Q133" s="14"/>
      <c r="R133" s="63">
        <f t="shared" si="223"/>
        <v>0.79</v>
      </c>
      <c r="S133" s="63"/>
    </row>
    <row r="134" spans="1:19" hidden="1" x14ac:dyDescent="0.25">
      <c r="A134" s="7">
        <v>30053</v>
      </c>
      <c r="B134" s="8" t="s">
        <v>83</v>
      </c>
      <c r="C134" s="9" t="s">
        <v>59</v>
      </c>
      <c r="D134" s="10">
        <v>136</v>
      </c>
      <c r="E134" s="13">
        <v>7</v>
      </c>
      <c r="F134" s="10">
        <v>2000</v>
      </c>
      <c r="G134" s="11">
        <v>40</v>
      </c>
      <c r="H134" s="12">
        <v>958391.25</v>
      </c>
      <c r="I134" s="13">
        <v>0.9</v>
      </c>
      <c r="J134" s="8" t="s">
        <v>60</v>
      </c>
      <c r="K134" s="11">
        <v>57.49</v>
      </c>
      <c r="L134" s="11">
        <v>61.61</v>
      </c>
      <c r="M134" s="11">
        <v>143.41</v>
      </c>
      <c r="N134" s="11">
        <v>55.86</v>
      </c>
      <c r="O134" s="11">
        <v>325.20999999999998</v>
      </c>
      <c r="P134" s="11">
        <v>120.19</v>
      </c>
      <c r="Q134" s="6"/>
      <c r="R134" s="63">
        <f t="shared" si="223"/>
        <v>0.9</v>
      </c>
      <c r="S134" s="63"/>
    </row>
    <row r="135" spans="1:19" ht="19.5" hidden="1" x14ac:dyDescent="0.25">
      <c r="A135" s="7">
        <v>30057</v>
      </c>
      <c r="B135" s="15" t="s">
        <v>96</v>
      </c>
      <c r="C135" s="9" t="s">
        <v>59</v>
      </c>
      <c r="D135" s="10">
        <v>118</v>
      </c>
      <c r="E135" s="13">
        <v>5</v>
      </c>
      <c r="F135" s="10">
        <v>2000</v>
      </c>
      <c r="G135" s="11">
        <v>30</v>
      </c>
      <c r="H135" s="12">
        <v>1062103.18</v>
      </c>
      <c r="I135" s="13">
        <v>0.7</v>
      </c>
      <c r="J135" s="8" t="s">
        <v>60</v>
      </c>
      <c r="K135" s="11">
        <v>93.45</v>
      </c>
      <c r="L135" s="11">
        <v>74.34</v>
      </c>
      <c r="M135" s="11">
        <v>85.13</v>
      </c>
      <c r="N135" s="11">
        <v>41.24</v>
      </c>
      <c r="O135" s="11">
        <v>294.16000000000003</v>
      </c>
      <c r="P135" s="11">
        <v>134.69</v>
      </c>
      <c r="Q135" s="14"/>
      <c r="R135" s="63">
        <f t="shared" si="223"/>
        <v>0.7</v>
      </c>
      <c r="S135" s="63"/>
    </row>
    <row r="136" spans="1:19" ht="29.25" hidden="1" x14ac:dyDescent="0.25">
      <c r="A136" s="7">
        <v>30058</v>
      </c>
      <c r="B136" s="15" t="s">
        <v>107</v>
      </c>
      <c r="C136" s="9" t="s">
        <v>59</v>
      </c>
      <c r="D136" s="10">
        <v>45</v>
      </c>
      <c r="E136" s="13">
        <v>5</v>
      </c>
      <c r="F136" s="10">
        <v>2000</v>
      </c>
      <c r="G136" s="11">
        <v>30</v>
      </c>
      <c r="H136" s="12">
        <v>422996.31</v>
      </c>
      <c r="I136" s="13">
        <v>0.7</v>
      </c>
      <c r="J136" s="8" t="s">
        <v>60</v>
      </c>
      <c r="K136" s="11">
        <v>37.21</v>
      </c>
      <c r="L136" s="11">
        <v>29.6</v>
      </c>
      <c r="M136" s="11">
        <v>63.13</v>
      </c>
      <c r="N136" s="11">
        <v>41.24</v>
      </c>
      <c r="O136" s="11">
        <v>171.18</v>
      </c>
      <c r="P136" s="11">
        <v>78.45</v>
      </c>
      <c r="Q136" s="14"/>
      <c r="R136" s="63">
        <f t="shared" si="223"/>
        <v>0.7</v>
      </c>
      <c r="S136" s="63"/>
    </row>
    <row r="137" spans="1:19" ht="19.5" hidden="1" x14ac:dyDescent="0.25">
      <c r="A137" s="7">
        <v>30059</v>
      </c>
      <c r="B137" s="15" t="s">
        <v>68</v>
      </c>
      <c r="C137" s="9" t="s">
        <v>59</v>
      </c>
      <c r="D137" s="10">
        <v>97</v>
      </c>
      <c r="E137" s="11">
        <v>9</v>
      </c>
      <c r="F137" s="10">
        <v>2000</v>
      </c>
      <c r="G137" s="11">
        <v>30</v>
      </c>
      <c r="H137" s="12">
        <v>1312921.3799999999</v>
      </c>
      <c r="I137" s="13">
        <v>1</v>
      </c>
      <c r="J137" s="8" t="s">
        <v>60</v>
      </c>
      <c r="K137" s="11">
        <v>72.930000000000007</v>
      </c>
      <c r="L137" s="11">
        <v>72.94</v>
      </c>
      <c r="M137" s="11">
        <v>75.36</v>
      </c>
      <c r="N137" s="11">
        <v>41.24</v>
      </c>
      <c r="O137" s="11">
        <v>262.47000000000003</v>
      </c>
      <c r="P137" s="11">
        <v>114.17</v>
      </c>
      <c r="Q137" s="14"/>
      <c r="R137" s="63">
        <f t="shared" si="223"/>
        <v>1</v>
      </c>
      <c r="S137" s="63"/>
    </row>
    <row r="138" spans="1:19" ht="19.5" hidden="1" x14ac:dyDescent="0.25">
      <c r="A138" s="7">
        <v>30101</v>
      </c>
      <c r="B138" s="15" t="s">
        <v>111</v>
      </c>
      <c r="C138" s="9" t="s">
        <v>59</v>
      </c>
      <c r="D138" s="10">
        <v>455</v>
      </c>
      <c r="E138" s="13">
        <v>6</v>
      </c>
      <c r="F138" s="10">
        <v>2000</v>
      </c>
      <c r="G138" s="11">
        <v>30</v>
      </c>
      <c r="H138" s="12">
        <v>5158125.62</v>
      </c>
      <c r="I138" s="13">
        <v>1</v>
      </c>
      <c r="J138" s="8" t="s">
        <v>60</v>
      </c>
      <c r="K138" s="11">
        <v>391.15</v>
      </c>
      <c r="L138" s="11">
        <v>429.84</v>
      </c>
      <c r="M138" s="11">
        <v>505.05</v>
      </c>
      <c r="N138" s="11">
        <v>45.41</v>
      </c>
      <c r="O138" s="12">
        <v>1371.45</v>
      </c>
      <c r="P138" s="11">
        <v>436.56</v>
      </c>
      <c r="Q138" s="6"/>
      <c r="R138" s="63">
        <f t="shared" si="223"/>
        <v>1</v>
      </c>
      <c r="S138" s="63"/>
    </row>
    <row r="139" spans="1:19" hidden="1" x14ac:dyDescent="0.25">
      <c r="A139" s="7">
        <v>30105</v>
      </c>
      <c r="B139" s="8" t="s">
        <v>85</v>
      </c>
      <c r="C139" s="9" t="s">
        <v>59</v>
      </c>
      <c r="D139" s="10">
        <v>265</v>
      </c>
      <c r="E139" s="13">
        <v>7</v>
      </c>
      <c r="F139" s="10">
        <v>2000</v>
      </c>
      <c r="G139" s="11">
        <v>40</v>
      </c>
      <c r="H139" s="12">
        <v>967193.99</v>
      </c>
      <c r="I139" s="13">
        <v>0.9</v>
      </c>
      <c r="J139" s="8" t="s">
        <v>60</v>
      </c>
      <c r="K139" s="11">
        <v>58.03</v>
      </c>
      <c r="L139" s="11">
        <v>62.17</v>
      </c>
      <c r="M139" s="11">
        <v>205.9</v>
      </c>
      <c r="N139" s="11">
        <v>28.3</v>
      </c>
      <c r="O139" s="11">
        <v>361.3</v>
      </c>
      <c r="P139" s="11">
        <v>93.23</v>
      </c>
      <c r="Q139" s="6"/>
      <c r="R139" s="63">
        <f t="shared" si="223"/>
        <v>0.9</v>
      </c>
      <c r="S139" s="63"/>
    </row>
    <row r="140" spans="1:19" hidden="1" x14ac:dyDescent="0.25">
      <c r="A140" s="7">
        <v>30110</v>
      </c>
      <c r="B140" s="8" t="s">
        <v>80</v>
      </c>
      <c r="C140" s="9" t="s">
        <v>59</v>
      </c>
      <c r="D140" s="10">
        <v>323</v>
      </c>
      <c r="E140" s="13">
        <v>7</v>
      </c>
      <c r="F140" s="10">
        <v>2000</v>
      </c>
      <c r="G140" s="11">
        <v>40</v>
      </c>
      <c r="H140" s="12">
        <v>1691698.99</v>
      </c>
      <c r="I140" s="13">
        <v>0.9</v>
      </c>
      <c r="J140" s="8" t="s">
        <v>60</v>
      </c>
      <c r="K140" s="11">
        <v>101.5</v>
      </c>
      <c r="L140" s="11">
        <v>108.75</v>
      </c>
      <c r="M140" s="11">
        <v>250.97</v>
      </c>
      <c r="N140" s="11">
        <v>33.35</v>
      </c>
      <c r="O140" s="11">
        <v>506.65</v>
      </c>
      <c r="P140" s="11">
        <v>146.93</v>
      </c>
      <c r="Q140" s="6"/>
      <c r="R140" s="63">
        <f t="shared" si="223"/>
        <v>0.9</v>
      </c>
      <c r="S140" s="63"/>
    </row>
    <row r="141" spans="1:19" hidden="1" x14ac:dyDescent="0.25">
      <c r="A141" s="7">
        <v>30115</v>
      </c>
      <c r="B141" s="8" t="s">
        <v>40</v>
      </c>
      <c r="C141" s="9" t="s">
        <v>59</v>
      </c>
      <c r="D141" s="10">
        <v>10</v>
      </c>
      <c r="E141" s="13">
        <v>5</v>
      </c>
      <c r="F141" s="10">
        <v>2000</v>
      </c>
      <c r="G141" s="11">
        <v>20</v>
      </c>
      <c r="H141" s="12">
        <v>65887.97</v>
      </c>
      <c r="I141" s="13">
        <v>0.7</v>
      </c>
      <c r="J141" s="8" t="s">
        <v>60</v>
      </c>
      <c r="K141" s="11">
        <v>6.45</v>
      </c>
      <c r="L141" s="11">
        <v>4.6100000000000003</v>
      </c>
      <c r="M141" s="11">
        <v>8.69</v>
      </c>
      <c r="N141" s="11">
        <v>27.56</v>
      </c>
      <c r="O141" s="11">
        <v>47.31</v>
      </c>
      <c r="P141" s="11">
        <v>34.01</v>
      </c>
      <c r="Q141" s="6"/>
      <c r="R141" s="63">
        <f t="shared" si="223"/>
        <v>0.7</v>
      </c>
      <c r="S141" s="63"/>
    </row>
    <row r="142" spans="1:19" hidden="1" x14ac:dyDescent="0.25">
      <c r="A142" s="7">
        <v>30120</v>
      </c>
      <c r="B142" s="8" t="s">
        <v>81</v>
      </c>
      <c r="C142" s="9" t="s">
        <v>59</v>
      </c>
      <c r="D142" s="10">
        <v>210</v>
      </c>
      <c r="E142" s="13">
        <v>7</v>
      </c>
      <c r="F142" s="10">
        <v>2000</v>
      </c>
      <c r="G142" s="11">
        <v>40</v>
      </c>
      <c r="H142" s="12">
        <v>1319609.99</v>
      </c>
      <c r="I142" s="13">
        <v>0.9</v>
      </c>
      <c r="J142" s="8" t="s">
        <v>60</v>
      </c>
      <c r="K142" s="11">
        <v>79.17</v>
      </c>
      <c r="L142" s="11">
        <v>84.83</v>
      </c>
      <c r="M142" s="11">
        <v>221.44</v>
      </c>
      <c r="N142" s="11">
        <v>28.3</v>
      </c>
      <c r="O142" s="11">
        <v>423.16</v>
      </c>
      <c r="P142" s="11">
        <v>116.89</v>
      </c>
      <c r="Q142" s="14"/>
      <c r="R142" s="63">
        <f t="shared" si="223"/>
        <v>0.9</v>
      </c>
      <c r="S142" s="63"/>
    </row>
    <row r="143" spans="1:19" ht="19.5" hidden="1" x14ac:dyDescent="0.25">
      <c r="A143" s="7">
        <v>30125</v>
      </c>
      <c r="B143" s="15" t="s">
        <v>79</v>
      </c>
      <c r="C143" s="9" t="s">
        <v>59</v>
      </c>
      <c r="D143" s="10">
        <v>136</v>
      </c>
      <c r="E143" s="13">
        <v>7</v>
      </c>
      <c r="F143" s="10">
        <v>2000</v>
      </c>
      <c r="G143" s="11">
        <v>40</v>
      </c>
      <c r="H143" s="12">
        <v>935322.25</v>
      </c>
      <c r="I143" s="13">
        <v>0.9</v>
      </c>
      <c r="J143" s="8" t="s">
        <v>60</v>
      </c>
      <c r="K143" s="11">
        <v>56.11</v>
      </c>
      <c r="L143" s="11">
        <v>60.12</v>
      </c>
      <c r="M143" s="11">
        <v>143.41</v>
      </c>
      <c r="N143" s="11">
        <v>83.42</v>
      </c>
      <c r="O143" s="11">
        <v>349.74</v>
      </c>
      <c r="P143" s="11">
        <v>146.21</v>
      </c>
      <c r="Q143" s="6"/>
      <c r="R143" s="63">
        <f t="shared" si="223"/>
        <v>0.9</v>
      </c>
      <c r="S143" s="63"/>
    </row>
    <row r="144" spans="1:19" hidden="1" x14ac:dyDescent="0.25">
      <c r="A144" s="7">
        <v>30130</v>
      </c>
      <c r="B144" s="8" t="s">
        <v>91</v>
      </c>
      <c r="C144" s="9" t="s">
        <v>59</v>
      </c>
      <c r="D144" s="10">
        <v>27</v>
      </c>
      <c r="E144" s="13">
        <v>6</v>
      </c>
      <c r="F144" s="10">
        <v>2000</v>
      </c>
      <c r="G144" s="11">
        <v>20</v>
      </c>
      <c r="H144" s="12">
        <v>123752.16</v>
      </c>
      <c r="I144" s="13">
        <v>0.8</v>
      </c>
      <c r="J144" s="8" t="s">
        <v>60</v>
      </c>
      <c r="K144" s="11">
        <v>10.41</v>
      </c>
      <c r="L144" s="11">
        <v>8.25</v>
      </c>
      <c r="M144" s="11">
        <v>25.47</v>
      </c>
      <c r="N144" s="11">
        <v>0</v>
      </c>
      <c r="O144" s="11">
        <v>44.13</v>
      </c>
      <c r="P144" s="11">
        <v>10.41</v>
      </c>
      <c r="R144" s="63">
        <f t="shared" si="223"/>
        <v>0.8</v>
      </c>
      <c r="S144" s="63"/>
    </row>
    <row r="145" spans="1:19" hidden="1" x14ac:dyDescent="0.25">
      <c r="A145" s="7">
        <v>30135</v>
      </c>
      <c r="B145" s="8" t="s">
        <v>113</v>
      </c>
      <c r="C145" s="9" t="s">
        <v>59</v>
      </c>
      <c r="D145" s="10">
        <v>1</v>
      </c>
      <c r="E145" s="13">
        <v>3</v>
      </c>
      <c r="F145" s="10">
        <v>2000</v>
      </c>
      <c r="G145" s="11">
        <v>10</v>
      </c>
      <c r="H145" s="12">
        <v>2499</v>
      </c>
      <c r="I145" s="13">
        <v>0.7</v>
      </c>
      <c r="J145" s="8" t="s">
        <v>73</v>
      </c>
      <c r="K145" s="11">
        <v>0.41</v>
      </c>
      <c r="L145" s="11">
        <v>0.28999999999999998</v>
      </c>
      <c r="M145" s="11">
        <v>8.26</v>
      </c>
      <c r="N145" s="11">
        <v>0</v>
      </c>
      <c r="O145" s="11">
        <v>8.9600000000000009</v>
      </c>
      <c r="P145" s="11">
        <v>0.41</v>
      </c>
      <c r="R145" s="63">
        <f t="shared" si="223"/>
        <v>0.7</v>
      </c>
      <c r="S145" s="63"/>
    </row>
    <row r="146" spans="1:19" hidden="1" x14ac:dyDescent="0.25">
      <c r="A146" s="7">
        <v>30140</v>
      </c>
      <c r="B146" s="8" t="s">
        <v>78</v>
      </c>
      <c r="C146" s="9" t="s">
        <v>59</v>
      </c>
      <c r="D146" s="10">
        <v>2</v>
      </c>
      <c r="E146" s="13">
        <v>5</v>
      </c>
      <c r="F146" s="10">
        <v>2000</v>
      </c>
      <c r="G146" s="11">
        <v>20</v>
      </c>
      <c r="H146" s="12">
        <v>32770.01</v>
      </c>
      <c r="I146" s="13">
        <v>0.7</v>
      </c>
      <c r="J146" s="8" t="s">
        <v>63</v>
      </c>
      <c r="K146" s="11">
        <v>3.2</v>
      </c>
      <c r="L146" s="11">
        <v>2.29</v>
      </c>
      <c r="M146" s="11">
        <v>0</v>
      </c>
      <c r="N146" s="11">
        <v>0</v>
      </c>
      <c r="O146" s="11">
        <v>5.49</v>
      </c>
      <c r="P146" s="11">
        <v>3.2</v>
      </c>
      <c r="R146" s="63">
        <f t="shared" si="223"/>
        <v>0.7</v>
      </c>
      <c r="S146" s="63"/>
    </row>
    <row r="147" spans="1:19" hidden="1" x14ac:dyDescent="0.25">
      <c r="A147" s="7">
        <v>30141</v>
      </c>
      <c r="B147" s="8" t="s">
        <v>77</v>
      </c>
      <c r="C147" s="9" t="s">
        <v>59</v>
      </c>
      <c r="D147" s="10">
        <v>5</v>
      </c>
      <c r="E147" s="13">
        <v>5</v>
      </c>
      <c r="F147" s="10">
        <v>2000</v>
      </c>
      <c r="G147" s="11">
        <v>20</v>
      </c>
      <c r="H147" s="12">
        <v>43555.25</v>
      </c>
      <c r="I147" s="13">
        <v>0.7</v>
      </c>
      <c r="J147" s="8" t="s">
        <v>63</v>
      </c>
      <c r="K147" s="11">
        <v>4.26</v>
      </c>
      <c r="L147" s="11">
        <v>3.04</v>
      </c>
      <c r="M147" s="11">
        <v>0</v>
      </c>
      <c r="N147" s="11">
        <v>0</v>
      </c>
      <c r="O147" s="11">
        <v>7.3</v>
      </c>
      <c r="P147" s="11">
        <v>4.26</v>
      </c>
      <c r="R147" s="63">
        <f t="shared" si="223"/>
        <v>0.7</v>
      </c>
      <c r="S147" s="63"/>
    </row>
    <row r="148" spans="1:19" hidden="1" x14ac:dyDescent="0.25">
      <c r="A148" s="7">
        <v>30143</v>
      </c>
      <c r="B148" s="8" t="s">
        <v>108</v>
      </c>
      <c r="C148" s="9" t="s">
        <v>59</v>
      </c>
      <c r="D148" s="10">
        <v>13</v>
      </c>
      <c r="E148" s="13">
        <v>5</v>
      </c>
      <c r="F148" s="10">
        <v>2000</v>
      </c>
      <c r="G148" s="11">
        <v>20</v>
      </c>
      <c r="H148" s="12">
        <v>29772.6</v>
      </c>
      <c r="I148" s="13">
        <v>0.7</v>
      </c>
      <c r="J148" s="8" t="s">
        <v>63</v>
      </c>
      <c r="K148" s="11">
        <v>2.91</v>
      </c>
      <c r="L148" s="11">
        <v>2.08</v>
      </c>
      <c r="M148" s="11">
        <v>0</v>
      </c>
      <c r="N148" s="11">
        <v>27.56</v>
      </c>
      <c r="O148" s="11">
        <v>32.549999999999997</v>
      </c>
      <c r="P148" s="11">
        <v>30.47</v>
      </c>
      <c r="R148" s="63">
        <f t="shared" si="223"/>
        <v>0.7</v>
      </c>
      <c r="S148" s="63"/>
    </row>
    <row r="149" spans="1:19" ht="19.5" hidden="1" x14ac:dyDescent="0.25">
      <c r="A149" s="7">
        <v>30145</v>
      </c>
      <c r="B149" s="15" t="s">
        <v>94</v>
      </c>
      <c r="C149" s="9" t="s">
        <v>59</v>
      </c>
      <c r="D149" s="10">
        <v>15</v>
      </c>
      <c r="E149" s="13">
        <v>7</v>
      </c>
      <c r="F149" s="10">
        <v>2000</v>
      </c>
      <c r="G149" s="11">
        <v>20</v>
      </c>
      <c r="H149" s="12">
        <v>104840.02</v>
      </c>
      <c r="I149" s="13">
        <v>0.8</v>
      </c>
      <c r="J149" s="8" t="s">
        <v>63</v>
      </c>
      <c r="K149" s="11">
        <v>7.78</v>
      </c>
      <c r="L149" s="11">
        <v>5.99</v>
      </c>
      <c r="M149" s="11">
        <v>0</v>
      </c>
      <c r="N149" s="11">
        <v>45.41</v>
      </c>
      <c r="O149" s="11">
        <v>59.18</v>
      </c>
      <c r="P149" s="11">
        <v>53.19</v>
      </c>
      <c r="R149" s="63">
        <f t="shared" ref="R149:R162" si="224">ROUND((L149*E149*F149)/H149,2)</f>
        <v>0.8</v>
      </c>
      <c r="S149" s="63"/>
    </row>
    <row r="150" spans="1:19" ht="29.25" hidden="1" x14ac:dyDescent="0.25">
      <c r="A150" s="7">
        <v>30150</v>
      </c>
      <c r="B150" s="15" t="s">
        <v>98</v>
      </c>
      <c r="C150" s="9" t="s">
        <v>59</v>
      </c>
      <c r="D150" s="10">
        <v>147</v>
      </c>
      <c r="E150" s="13">
        <v>5</v>
      </c>
      <c r="F150" s="10">
        <v>2000</v>
      </c>
      <c r="G150" s="11">
        <v>20</v>
      </c>
      <c r="H150" s="12">
        <v>2205896.65</v>
      </c>
      <c r="I150" s="13">
        <v>0.5</v>
      </c>
      <c r="J150" s="8" t="s">
        <v>65</v>
      </c>
      <c r="K150" s="11">
        <v>216.17</v>
      </c>
      <c r="L150" s="11">
        <v>110.29</v>
      </c>
      <c r="M150" s="11">
        <v>0</v>
      </c>
      <c r="N150" s="11">
        <v>0</v>
      </c>
      <c r="O150" s="11">
        <v>326.45999999999998</v>
      </c>
      <c r="P150" s="11">
        <v>216.17</v>
      </c>
      <c r="R150" s="63">
        <f t="shared" si="224"/>
        <v>0.5</v>
      </c>
      <c r="S150" s="63"/>
    </row>
    <row r="151" spans="1:19" hidden="1" x14ac:dyDescent="0.25">
      <c r="A151" s="7">
        <v>30158</v>
      </c>
      <c r="B151" s="8" t="s">
        <v>106</v>
      </c>
      <c r="C151" s="9" t="s">
        <v>59</v>
      </c>
      <c r="D151" s="10">
        <v>45</v>
      </c>
      <c r="E151" s="13">
        <v>5</v>
      </c>
      <c r="F151" s="10">
        <v>2000</v>
      </c>
      <c r="G151" s="11">
        <v>30</v>
      </c>
      <c r="H151" s="12">
        <v>504612.33</v>
      </c>
      <c r="I151" s="13">
        <v>0.7</v>
      </c>
      <c r="J151" s="8" t="s">
        <v>60</v>
      </c>
      <c r="K151" s="11">
        <v>44.4</v>
      </c>
      <c r="L151" s="11">
        <v>35.32</v>
      </c>
      <c r="M151" s="11">
        <v>63.13</v>
      </c>
      <c r="N151" s="11">
        <v>41.24</v>
      </c>
      <c r="O151" s="11">
        <v>184.09</v>
      </c>
      <c r="P151" s="11">
        <v>85.64</v>
      </c>
      <c r="R151" s="63">
        <f t="shared" si="224"/>
        <v>0.7</v>
      </c>
      <c r="S151" s="63"/>
    </row>
    <row r="152" spans="1:19" hidden="1" x14ac:dyDescent="0.25">
      <c r="A152" s="7">
        <v>30165</v>
      </c>
      <c r="B152" s="8" t="s">
        <v>90</v>
      </c>
      <c r="C152" s="9" t="s">
        <v>59</v>
      </c>
      <c r="D152" s="10">
        <v>331</v>
      </c>
      <c r="E152" s="13">
        <v>6</v>
      </c>
      <c r="F152" s="10">
        <v>2000</v>
      </c>
      <c r="G152" s="11">
        <v>20</v>
      </c>
      <c r="H152" s="12">
        <v>897891.01</v>
      </c>
      <c r="I152" s="13">
        <v>0.8</v>
      </c>
      <c r="J152" s="8" t="s">
        <v>60</v>
      </c>
      <c r="K152" s="11">
        <v>75.56</v>
      </c>
      <c r="L152" s="11">
        <v>59.85</v>
      </c>
      <c r="M152" s="11">
        <v>312.39</v>
      </c>
      <c r="N152" s="11">
        <v>0</v>
      </c>
      <c r="O152" s="11">
        <v>447.8</v>
      </c>
      <c r="P152" s="11">
        <v>75.56</v>
      </c>
      <c r="R152" s="63">
        <f t="shared" si="224"/>
        <v>0.8</v>
      </c>
      <c r="S152" s="63"/>
    </row>
    <row r="153" spans="1:19" ht="19.5" hidden="1" x14ac:dyDescent="0.25">
      <c r="A153" s="7">
        <v>30170</v>
      </c>
      <c r="B153" s="15" t="s">
        <v>109</v>
      </c>
      <c r="C153" s="9" t="s">
        <v>59</v>
      </c>
      <c r="D153" s="10">
        <v>56</v>
      </c>
      <c r="E153" s="13">
        <v>6</v>
      </c>
      <c r="F153" s="10">
        <v>2000</v>
      </c>
      <c r="G153" s="11">
        <v>20</v>
      </c>
      <c r="H153" s="12">
        <v>1624535.86</v>
      </c>
      <c r="I153" s="13">
        <v>0.8</v>
      </c>
      <c r="J153" s="8" t="s">
        <v>60</v>
      </c>
      <c r="K153" s="11">
        <v>136.72</v>
      </c>
      <c r="L153" s="11">
        <v>108.3</v>
      </c>
      <c r="M153" s="11">
        <v>31.08</v>
      </c>
      <c r="N153" s="11">
        <v>41.24</v>
      </c>
      <c r="O153" s="11">
        <v>317.33999999999997</v>
      </c>
      <c r="P153" s="11">
        <v>177.96</v>
      </c>
      <c r="R153" s="63">
        <f t="shared" si="224"/>
        <v>0.8</v>
      </c>
      <c r="S153" s="63"/>
    </row>
    <row r="154" spans="1:19" hidden="1" x14ac:dyDescent="0.25">
      <c r="A154" s="7">
        <v>30175</v>
      </c>
      <c r="B154" s="8" t="s">
        <v>74</v>
      </c>
      <c r="C154" s="9" t="s">
        <v>59</v>
      </c>
      <c r="D154" s="10">
        <v>0</v>
      </c>
      <c r="E154" s="13">
        <v>3</v>
      </c>
      <c r="F154" s="10">
        <v>2000</v>
      </c>
      <c r="G154" s="11">
        <v>10</v>
      </c>
      <c r="H154" s="12">
        <v>4054.42</v>
      </c>
      <c r="I154" s="13">
        <v>0.5</v>
      </c>
      <c r="J154" s="8" t="s">
        <v>63</v>
      </c>
      <c r="K154" s="11">
        <v>0.68</v>
      </c>
      <c r="L154" s="11">
        <v>0.33</v>
      </c>
      <c r="M154" s="11">
        <v>0</v>
      </c>
      <c r="N154" s="11">
        <v>0</v>
      </c>
      <c r="O154" s="11">
        <v>1.01</v>
      </c>
      <c r="P154" s="11">
        <v>0.68</v>
      </c>
      <c r="R154" s="63">
        <f t="shared" si="224"/>
        <v>0.49</v>
      </c>
      <c r="S154" s="63"/>
    </row>
    <row r="155" spans="1:19" hidden="1" x14ac:dyDescent="0.25">
      <c r="A155" s="7">
        <v>30180</v>
      </c>
      <c r="B155" s="8" t="s">
        <v>76</v>
      </c>
      <c r="C155" s="9" t="s">
        <v>59</v>
      </c>
      <c r="D155" s="10">
        <v>10</v>
      </c>
      <c r="E155" s="13">
        <v>5</v>
      </c>
      <c r="F155" s="10">
        <v>2000</v>
      </c>
      <c r="G155" s="11">
        <v>20</v>
      </c>
      <c r="H155" s="12">
        <v>37161.360000000001</v>
      </c>
      <c r="I155" s="13">
        <v>0.6</v>
      </c>
      <c r="J155" s="8" t="s">
        <v>73</v>
      </c>
      <c r="K155" s="11">
        <v>3.63</v>
      </c>
      <c r="L155" s="11">
        <v>2.2200000000000002</v>
      </c>
      <c r="M155" s="11">
        <v>18.79</v>
      </c>
      <c r="N155" s="11">
        <v>0</v>
      </c>
      <c r="O155" s="11">
        <v>24.64</v>
      </c>
      <c r="P155" s="11">
        <v>3.63</v>
      </c>
      <c r="R155" s="63">
        <f t="shared" si="224"/>
        <v>0.6</v>
      </c>
      <c r="S155" s="63"/>
    </row>
    <row r="156" spans="1:19" hidden="1" x14ac:dyDescent="0.25">
      <c r="A156" s="7">
        <v>30185</v>
      </c>
      <c r="B156" s="8" t="s">
        <v>99</v>
      </c>
      <c r="C156" s="9" t="s">
        <v>59</v>
      </c>
      <c r="D156" s="10">
        <v>0</v>
      </c>
      <c r="E156" s="13">
        <v>1</v>
      </c>
      <c r="F156" s="10">
        <v>1000</v>
      </c>
      <c r="G156" s="11">
        <v>0</v>
      </c>
      <c r="H156" s="12">
        <v>1067.5999999999999</v>
      </c>
      <c r="I156" s="13">
        <v>0.5</v>
      </c>
      <c r="J156" s="8" t="s">
        <v>65</v>
      </c>
      <c r="K156" s="11">
        <v>1.1200000000000001</v>
      </c>
      <c r="L156" s="11">
        <v>0.53</v>
      </c>
      <c r="M156" s="11">
        <v>0</v>
      </c>
      <c r="N156" s="11">
        <v>0</v>
      </c>
      <c r="O156" s="11">
        <v>1.65</v>
      </c>
      <c r="P156" s="11">
        <v>1.1200000000000001</v>
      </c>
      <c r="R156" s="63">
        <f t="shared" si="224"/>
        <v>0.5</v>
      </c>
      <c r="S156" s="63"/>
    </row>
    <row r="157" spans="1:19" hidden="1" x14ac:dyDescent="0.25">
      <c r="A157" s="7">
        <v>31012</v>
      </c>
      <c r="B157" s="8" t="s">
        <v>86</v>
      </c>
      <c r="C157" s="9" t="s">
        <v>59</v>
      </c>
      <c r="D157" s="10">
        <v>0</v>
      </c>
      <c r="E157" s="13">
        <v>11</v>
      </c>
      <c r="F157" s="10">
        <v>1250</v>
      </c>
      <c r="G157" s="11">
        <v>15</v>
      </c>
      <c r="H157" s="12">
        <v>56237.13</v>
      </c>
      <c r="I157" s="13">
        <v>0.5</v>
      </c>
      <c r="J157" s="8" t="s">
        <v>65</v>
      </c>
      <c r="K157" s="11">
        <v>4.9400000000000004</v>
      </c>
      <c r="L157" s="11">
        <v>2.04</v>
      </c>
      <c r="M157" s="11">
        <v>0</v>
      </c>
      <c r="N157" s="11">
        <v>27.56</v>
      </c>
      <c r="O157" s="11">
        <v>34.54</v>
      </c>
      <c r="P157" s="11">
        <v>32.5</v>
      </c>
      <c r="R157" s="63">
        <f t="shared" si="224"/>
        <v>0.5</v>
      </c>
      <c r="S157" s="63"/>
    </row>
    <row r="158" spans="1:19" hidden="1" x14ac:dyDescent="0.25">
      <c r="A158" s="7">
        <v>31013</v>
      </c>
      <c r="B158" s="8" t="s">
        <v>104</v>
      </c>
      <c r="C158" s="9" t="s">
        <v>59</v>
      </c>
      <c r="D158" s="10">
        <v>0</v>
      </c>
      <c r="E158" s="13">
        <v>10</v>
      </c>
      <c r="F158" s="10">
        <v>2000</v>
      </c>
      <c r="G158" s="11">
        <v>20</v>
      </c>
      <c r="H158" s="12">
        <v>7927.26</v>
      </c>
      <c r="I158" s="13">
        <v>0.5</v>
      </c>
      <c r="J158" s="8" t="s">
        <v>65</v>
      </c>
      <c r="K158" s="11">
        <v>0.44</v>
      </c>
      <c r="L158" s="11">
        <v>0.19</v>
      </c>
      <c r="M158" s="11">
        <v>0</v>
      </c>
      <c r="N158" s="11">
        <v>0</v>
      </c>
      <c r="O158" s="11">
        <v>0.63</v>
      </c>
      <c r="P158" s="11">
        <v>0.44</v>
      </c>
      <c r="R158" s="63">
        <f t="shared" si="224"/>
        <v>0.48</v>
      </c>
      <c r="S158" s="63"/>
    </row>
    <row r="159" spans="1:19" hidden="1" x14ac:dyDescent="0.25">
      <c r="A159" s="7">
        <v>31015</v>
      </c>
      <c r="B159" s="8" t="s">
        <v>39</v>
      </c>
      <c r="C159" s="9" t="s">
        <v>59</v>
      </c>
      <c r="D159" s="10">
        <v>2</v>
      </c>
      <c r="E159" s="13">
        <v>3</v>
      </c>
      <c r="F159" s="10">
        <v>400</v>
      </c>
      <c r="G159" s="11">
        <v>10</v>
      </c>
      <c r="H159" s="12">
        <v>2097.38</v>
      </c>
      <c r="I159" s="13">
        <v>0.9</v>
      </c>
      <c r="J159" s="8" t="s">
        <v>73</v>
      </c>
      <c r="K159" s="11">
        <v>1.77</v>
      </c>
      <c r="L159" s="11">
        <v>1.57</v>
      </c>
      <c r="M159" s="11">
        <v>4.32</v>
      </c>
      <c r="N159" s="11">
        <v>27.56</v>
      </c>
      <c r="O159" s="11">
        <v>35.22</v>
      </c>
      <c r="P159" s="11">
        <v>29.33</v>
      </c>
      <c r="R159" s="63">
        <f t="shared" si="224"/>
        <v>0.9</v>
      </c>
      <c r="S159" s="63"/>
    </row>
    <row r="160" spans="1:19" ht="19.5" hidden="1" x14ac:dyDescent="0.25">
      <c r="A160" s="7">
        <v>31017</v>
      </c>
      <c r="B160" s="15" t="s">
        <v>64</v>
      </c>
      <c r="C160" s="9" t="s">
        <v>59</v>
      </c>
      <c r="D160" s="10">
        <v>20</v>
      </c>
      <c r="E160" s="11">
        <v>7</v>
      </c>
      <c r="F160" s="10">
        <v>2000</v>
      </c>
      <c r="G160" s="11">
        <v>20</v>
      </c>
      <c r="H160" s="12">
        <v>476860.4</v>
      </c>
      <c r="I160" s="13">
        <v>0.8</v>
      </c>
      <c r="J160" s="8" t="s">
        <v>60</v>
      </c>
      <c r="K160" s="11">
        <v>35.409999999999997</v>
      </c>
      <c r="L160" s="11">
        <v>27.24</v>
      </c>
      <c r="M160" s="11">
        <v>19.98</v>
      </c>
      <c r="N160" s="11">
        <v>27.56</v>
      </c>
      <c r="O160" s="11">
        <v>110.19</v>
      </c>
      <c r="P160" s="11">
        <v>62.97</v>
      </c>
      <c r="R160" s="63">
        <f t="shared" si="224"/>
        <v>0.8</v>
      </c>
      <c r="S160" s="63"/>
    </row>
    <row r="161" spans="1:19" hidden="1" x14ac:dyDescent="0.25">
      <c r="A161" s="7">
        <v>31018</v>
      </c>
      <c r="B161" s="8" t="s">
        <v>89</v>
      </c>
      <c r="C161" s="9" t="s">
        <v>59</v>
      </c>
      <c r="D161" s="10">
        <v>3</v>
      </c>
      <c r="E161" s="13">
        <v>6</v>
      </c>
      <c r="F161" s="10">
        <v>2000</v>
      </c>
      <c r="G161" s="11">
        <v>20</v>
      </c>
      <c r="H161" s="12">
        <v>10696.06</v>
      </c>
      <c r="I161" s="13">
        <v>0.8</v>
      </c>
      <c r="J161" s="8" t="s">
        <v>73</v>
      </c>
      <c r="K161" s="11">
        <v>0.89</v>
      </c>
      <c r="L161" s="11">
        <v>0.71</v>
      </c>
      <c r="M161" s="11">
        <v>5.63</v>
      </c>
      <c r="N161" s="11">
        <v>0</v>
      </c>
      <c r="O161" s="11">
        <v>7.23</v>
      </c>
      <c r="P161" s="11">
        <v>0.89</v>
      </c>
      <c r="R161" s="63">
        <f t="shared" si="224"/>
        <v>0.8</v>
      </c>
      <c r="S161" s="63"/>
    </row>
    <row r="162" spans="1:19" hidden="1" x14ac:dyDescent="0.25">
      <c r="A162" s="7">
        <v>31062</v>
      </c>
      <c r="B162" s="8" t="s">
        <v>82</v>
      </c>
      <c r="C162" s="9" t="s">
        <v>59</v>
      </c>
      <c r="D162" s="10">
        <v>136</v>
      </c>
      <c r="E162" s="13">
        <v>7</v>
      </c>
      <c r="F162" s="10">
        <v>2000</v>
      </c>
      <c r="G162" s="11">
        <v>40</v>
      </c>
      <c r="H162" s="12">
        <v>729707.25</v>
      </c>
      <c r="I162" s="13">
        <v>0.9</v>
      </c>
      <c r="J162" s="8" t="s">
        <v>60</v>
      </c>
      <c r="K162" s="11">
        <v>43.77</v>
      </c>
      <c r="L162" s="11">
        <v>46.9</v>
      </c>
      <c r="M162" s="11">
        <v>143.41</v>
      </c>
      <c r="N162" s="11">
        <v>60.91</v>
      </c>
      <c r="O162" s="11">
        <v>300.2</v>
      </c>
      <c r="P162" s="11">
        <v>109.89</v>
      </c>
      <c r="R162" s="63">
        <f t="shared" si="224"/>
        <v>0.9</v>
      </c>
      <c r="S162" s="63"/>
    </row>
    <row r="163" spans="1:19" hidden="1" x14ac:dyDescent="0.25"/>
    <row r="164" spans="1:19" hidden="1" x14ac:dyDescent="0.25"/>
    <row r="165" spans="1:19" hidden="1" x14ac:dyDescent="0.25"/>
    <row r="166" spans="1:19" hidden="1" x14ac:dyDescent="0.25"/>
    <row r="167" spans="1:19" hidden="1" x14ac:dyDescent="0.25"/>
    <row r="168" spans="1:19" hidden="1" x14ac:dyDescent="0.25"/>
    <row r="169" spans="1:19" hidden="1" x14ac:dyDescent="0.25"/>
    <row r="170" spans="1:19" hidden="1" x14ac:dyDescent="0.25"/>
    <row r="171" spans="1:19" hidden="1" x14ac:dyDescent="0.25"/>
    <row r="172" spans="1:19" hidden="1" x14ac:dyDescent="0.25"/>
    <row r="173" spans="1:19" hidden="1" x14ac:dyDescent="0.25"/>
    <row r="174" spans="1:19" hidden="1" x14ac:dyDescent="0.25"/>
    <row r="175" spans="1:19" hidden="1" x14ac:dyDescent="0.25"/>
    <row r="176" spans="1:19" hidden="1" x14ac:dyDescent="0.25"/>
    <row r="177" spans="1:17" hidden="1" x14ac:dyDescent="0.25"/>
    <row r="178" spans="1:17" hidden="1" x14ac:dyDescent="0.25"/>
    <row r="179" spans="1:17" hidden="1" x14ac:dyDescent="0.25"/>
    <row r="180" spans="1:17" hidden="1" x14ac:dyDescent="0.25"/>
    <row r="181" spans="1:17" hidden="1" x14ac:dyDescent="0.25"/>
    <row r="182" spans="1:17" hidden="1" x14ac:dyDescent="0.25"/>
    <row r="183" spans="1:17" hidden="1" x14ac:dyDescent="0.25"/>
    <row r="184" spans="1:17" hidden="1" x14ac:dyDescent="0.25"/>
    <row r="185" spans="1:17" ht="19.5" hidden="1" x14ac:dyDescent="0.25">
      <c r="A185" s="7">
        <v>30000</v>
      </c>
      <c r="B185" s="15" t="s">
        <v>69</v>
      </c>
      <c r="C185" s="9" t="s">
        <v>59</v>
      </c>
      <c r="D185" s="10">
        <v>112</v>
      </c>
      <c r="E185" s="11">
        <v>9</v>
      </c>
      <c r="F185" s="10">
        <v>2000</v>
      </c>
      <c r="G185" s="11">
        <v>30</v>
      </c>
      <c r="H185" s="12">
        <v>1709322.55</v>
      </c>
      <c r="I185" s="13">
        <v>1</v>
      </c>
      <c r="J185" s="8" t="s">
        <v>60</v>
      </c>
      <c r="K185" s="11">
        <v>87.95</v>
      </c>
      <c r="L185" s="13">
        <v>94.96</v>
      </c>
      <c r="M185" s="11">
        <v>85.29</v>
      </c>
      <c r="N185" s="11">
        <v>34.409999999999997</v>
      </c>
      <c r="O185" s="11">
        <v>302.61</v>
      </c>
      <c r="P185" s="11">
        <v>122.36</v>
      </c>
      <c r="Q185" s="14"/>
    </row>
    <row r="186" spans="1:17" ht="19.5" hidden="1" x14ac:dyDescent="0.25">
      <c r="A186" s="7">
        <v>30001</v>
      </c>
      <c r="B186" s="15" t="s">
        <v>70</v>
      </c>
      <c r="C186" s="9" t="s">
        <v>59</v>
      </c>
      <c r="D186" s="10">
        <v>259</v>
      </c>
      <c r="E186" s="11">
        <v>9</v>
      </c>
      <c r="F186" s="10">
        <v>2000</v>
      </c>
      <c r="G186" s="11">
        <v>30</v>
      </c>
      <c r="H186" s="12">
        <v>4783732.2</v>
      </c>
      <c r="I186" s="13">
        <v>1</v>
      </c>
      <c r="J186" s="8" t="s">
        <v>60</v>
      </c>
      <c r="K186" s="11">
        <v>246.16</v>
      </c>
      <c r="L186" s="13">
        <v>265.76</v>
      </c>
      <c r="M186" s="11">
        <v>197.25</v>
      </c>
      <c r="N186" s="11">
        <v>34.409999999999997</v>
      </c>
      <c r="O186" s="11">
        <v>743.58</v>
      </c>
      <c r="P186" s="11">
        <v>280.57</v>
      </c>
      <c r="Q186" s="14"/>
    </row>
    <row r="187" spans="1:17" ht="19.5" hidden="1" x14ac:dyDescent="0.25">
      <c r="A187" s="7">
        <v>30002</v>
      </c>
      <c r="B187" s="15" t="s">
        <v>67</v>
      </c>
      <c r="C187" s="9" t="s">
        <v>59</v>
      </c>
      <c r="D187" s="10">
        <v>259</v>
      </c>
      <c r="E187" s="11">
        <v>9</v>
      </c>
      <c r="F187" s="10">
        <v>2000</v>
      </c>
      <c r="G187" s="11">
        <v>30</v>
      </c>
      <c r="H187" s="12">
        <v>4847590.2</v>
      </c>
      <c r="I187" s="13">
        <v>1</v>
      </c>
      <c r="J187" s="8" t="s">
        <v>60</v>
      </c>
      <c r="K187" s="11">
        <v>249.44</v>
      </c>
      <c r="L187" s="13">
        <v>269.31</v>
      </c>
      <c r="M187" s="11">
        <v>197.25</v>
      </c>
      <c r="N187" s="11">
        <v>34.409999999999997</v>
      </c>
      <c r="O187" s="11">
        <v>750.41</v>
      </c>
      <c r="P187" s="11">
        <v>283.85000000000002</v>
      </c>
      <c r="Q187" s="14"/>
    </row>
    <row r="188" spans="1:17" ht="18" hidden="1" x14ac:dyDescent="0.25">
      <c r="A188" s="7">
        <v>30005</v>
      </c>
      <c r="B188" s="8" t="s">
        <v>8</v>
      </c>
      <c r="C188" s="9" t="s">
        <v>59</v>
      </c>
      <c r="D188" s="10">
        <v>77</v>
      </c>
      <c r="E188" s="11">
        <v>6</v>
      </c>
      <c r="F188" s="10">
        <v>2000</v>
      </c>
      <c r="G188" s="11">
        <v>20</v>
      </c>
      <c r="H188" s="12">
        <v>350000</v>
      </c>
      <c r="I188" s="13">
        <v>0.7</v>
      </c>
      <c r="J188" s="8" t="s">
        <v>60</v>
      </c>
      <c r="K188" s="11">
        <v>28.47</v>
      </c>
      <c r="L188" s="13">
        <v>20.41</v>
      </c>
      <c r="M188" s="11">
        <v>75.39</v>
      </c>
      <c r="N188" s="11">
        <v>20.64</v>
      </c>
      <c r="O188" s="11">
        <v>144.91</v>
      </c>
      <c r="P188" s="11">
        <v>49.11</v>
      </c>
      <c r="Q188" s="14"/>
    </row>
    <row r="189" spans="1:17" hidden="1" x14ac:dyDescent="0.25">
      <c r="A189" s="7">
        <v>30006</v>
      </c>
      <c r="B189" s="8" t="s">
        <v>66</v>
      </c>
      <c r="C189" s="9" t="s">
        <v>59</v>
      </c>
      <c r="D189" s="10">
        <v>77</v>
      </c>
      <c r="E189" s="11">
        <v>6</v>
      </c>
      <c r="F189" s="10">
        <v>2000</v>
      </c>
      <c r="G189" s="11">
        <v>20</v>
      </c>
      <c r="H189" s="12">
        <v>380132.59</v>
      </c>
      <c r="I189" s="13">
        <v>0.7</v>
      </c>
      <c r="J189" s="8" t="s">
        <v>60</v>
      </c>
      <c r="K189" s="11">
        <v>30.92</v>
      </c>
      <c r="L189" s="13">
        <v>22.17</v>
      </c>
      <c r="M189" s="11">
        <v>75.39</v>
      </c>
      <c r="N189" s="11">
        <v>20.64</v>
      </c>
      <c r="O189" s="11">
        <v>149.12</v>
      </c>
      <c r="P189" s="11">
        <v>51.56</v>
      </c>
      <c r="Q189" s="14"/>
    </row>
    <row r="190" spans="1:17" ht="19.5" hidden="1" x14ac:dyDescent="0.25">
      <c r="A190" s="7">
        <v>30007</v>
      </c>
      <c r="B190" s="15" t="s">
        <v>88</v>
      </c>
      <c r="C190" s="9" t="s">
        <v>59</v>
      </c>
      <c r="D190" s="10">
        <v>213</v>
      </c>
      <c r="E190" s="13">
        <v>5</v>
      </c>
      <c r="F190" s="10">
        <v>2000</v>
      </c>
      <c r="G190" s="11">
        <v>30</v>
      </c>
      <c r="H190" s="12">
        <v>2036970.83</v>
      </c>
      <c r="I190" s="13">
        <v>0.7</v>
      </c>
      <c r="J190" s="8" t="s">
        <v>60</v>
      </c>
      <c r="K190" s="11">
        <v>169.24</v>
      </c>
      <c r="L190" s="13">
        <v>142.58000000000001</v>
      </c>
      <c r="M190" s="11">
        <v>92.69</v>
      </c>
      <c r="N190" s="11">
        <v>34.409999999999997</v>
      </c>
      <c r="O190" s="11">
        <v>438.92</v>
      </c>
      <c r="P190" s="11">
        <v>203.65</v>
      </c>
      <c r="Q190" s="14"/>
    </row>
    <row r="191" spans="1:17" ht="18" hidden="1" x14ac:dyDescent="0.25">
      <c r="A191" s="7">
        <v>30008</v>
      </c>
      <c r="B191" s="8" t="s">
        <v>112</v>
      </c>
      <c r="C191" s="9" t="s">
        <v>59</v>
      </c>
      <c r="D191" s="10">
        <v>58</v>
      </c>
      <c r="E191" s="13">
        <v>5</v>
      </c>
      <c r="F191" s="10">
        <v>2000</v>
      </c>
      <c r="G191" s="11">
        <v>30</v>
      </c>
      <c r="H191" s="12">
        <v>458227.29</v>
      </c>
      <c r="I191" s="13">
        <v>0.7</v>
      </c>
      <c r="J191" s="8" t="s">
        <v>60</v>
      </c>
      <c r="K191" s="11">
        <v>38.07</v>
      </c>
      <c r="L191" s="13">
        <v>32.07</v>
      </c>
      <c r="M191" s="11">
        <v>41.01</v>
      </c>
      <c r="N191" s="11">
        <v>34.409999999999997</v>
      </c>
      <c r="O191" s="11">
        <v>145.56</v>
      </c>
      <c r="P191" s="11">
        <v>72.48</v>
      </c>
      <c r="Q191" s="14"/>
    </row>
    <row r="192" spans="1:17" ht="19.5" hidden="1" x14ac:dyDescent="0.25">
      <c r="A192" s="7">
        <v>30009</v>
      </c>
      <c r="B192" s="15" t="s">
        <v>62</v>
      </c>
      <c r="C192" s="9" t="s">
        <v>59</v>
      </c>
      <c r="D192" s="10">
        <v>82</v>
      </c>
      <c r="E192" s="11">
        <v>6</v>
      </c>
      <c r="F192" s="10">
        <v>2000</v>
      </c>
      <c r="G192" s="11">
        <v>20</v>
      </c>
      <c r="H192" s="12">
        <v>757636.24</v>
      </c>
      <c r="I192" s="13">
        <v>0.8</v>
      </c>
      <c r="J192" s="8" t="s">
        <v>60</v>
      </c>
      <c r="K192" s="11">
        <v>61.62</v>
      </c>
      <c r="L192" s="13">
        <v>50.5</v>
      </c>
      <c r="M192" s="11">
        <v>71.37</v>
      </c>
      <c r="N192" s="11">
        <v>34.409999999999997</v>
      </c>
      <c r="O192" s="11">
        <v>217.9</v>
      </c>
      <c r="P192" s="11">
        <v>96.03</v>
      </c>
      <c r="Q192" s="14"/>
    </row>
    <row r="193" spans="1:17" ht="19.5" hidden="1" x14ac:dyDescent="0.25">
      <c r="A193" s="7">
        <v>30010</v>
      </c>
      <c r="B193" s="15" t="s">
        <v>87</v>
      </c>
      <c r="C193" s="9" t="s">
        <v>59</v>
      </c>
      <c r="D193" s="10">
        <v>96</v>
      </c>
      <c r="E193" s="13">
        <v>5</v>
      </c>
      <c r="F193" s="10">
        <v>2000</v>
      </c>
      <c r="G193" s="11">
        <v>30</v>
      </c>
      <c r="H193" s="12">
        <v>984183.64</v>
      </c>
      <c r="I193" s="13">
        <v>0.7</v>
      </c>
      <c r="J193" s="8" t="s">
        <v>60</v>
      </c>
      <c r="K193" s="11">
        <v>81.77</v>
      </c>
      <c r="L193" s="13">
        <v>68.89</v>
      </c>
      <c r="M193" s="11">
        <v>94</v>
      </c>
      <c r="N193" s="11">
        <v>34.409999999999997</v>
      </c>
      <c r="O193" s="11">
        <v>279.07</v>
      </c>
      <c r="P193" s="11">
        <v>116.18</v>
      </c>
      <c r="Q193" s="14"/>
    </row>
    <row r="194" spans="1:17" hidden="1" x14ac:dyDescent="0.25">
      <c r="A194" s="7">
        <v>30011</v>
      </c>
      <c r="B194" s="8" t="s">
        <v>6</v>
      </c>
      <c r="C194" s="9" t="s">
        <v>59</v>
      </c>
      <c r="D194" s="10">
        <v>103</v>
      </c>
      <c r="E194" s="13">
        <v>5</v>
      </c>
      <c r="F194" s="10">
        <v>2000</v>
      </c>
      <c r="G194" s="11">
        <v>30</v>
      </c>
      <c r="H194" s="12">
        <v>1059728.6000000001</v>
      </c>
      <c r="I194" s="13">
        <v>0.7</v>
      </c>
      <c r="J194" s="8" t="s">
        <v>60</v>
      </c>
      <c r="K194" s="11">
        <v>88.05</v>
      </c>
      <c r="L194" s="13">
        <v>74.180000000000007</v>
      </c>
      <c r="M194" s="11">
        <v>72.84</v>
      </c>
      <c r="N194" s="11">
        <v>34.409999999999997</v>
      </c>
      <c r="O194" s="11">
        <v>269.48</v>
      </c>
      <c r="P194" s="11">
        <v>122.46</v>
      </c>
      <c r="Q194" s="14"/>
    </row>
    <row r="195" spans="1:17" hidden="1" x14ac:dyDescent="0.25">
      <c r="A195" s="7">
        <v>30012</v>
      </c>
      <c r="B195" s="8" t="s">
        <v>23</v>
      </c>
      <c r="C195" s="9" t="s">
        <v>59</v>
      </c>
      <c r="D195" s="10">
        <v>79</v>
      </c>
      <c r="E195" s="11">
        <v>6</v>
      </c>
      <c r="F195" s="10">
        <v>1750</v>
      </c>
      <c r="G195" s="11">
        <v>10</v>
      </c>
      <c r="H195" s="12">
        <v>880439.53</v>
      </c>
      <c r="I195" s="13">
        <v>0.8</v>
      </c>
      <c r="J195" s="8" t="s">
        <v>60</v>
      </c>
      <c r="K195" s="11">
        <v>92.08</v>
      </c>
      <c r="L195" s="13">
        <v>67.08</v>
      </c>
      <c r="M195" s="11">
        <v>64.459999999999994</v>
      </c>
      <c r="N195" s="11">
        <v>34.409999999999997</v>
      </c>
      <c r="O195" s="11">
        <v>258.02999999999997</v>
      </c>
      <c r="P195" s="11">
        <v>126.49</v>
      </c>
      <c r="Q195" s="14"/>
    </row>
    <row r="196" spans="1:17" hidden="1" x14ac:dyDescent="0.25">
      <c r="A196" s="7">
        <v>30013</v>
      </c>
      <c r="B196" s="8" t="s">
        <v>10</v>
      </c>
      <c r="C196" s="9" t="s">
        <v>59</v>
      </c>
      <c r="D196" s="10">
        <v>0</v>
      </c>
      <c r="E196" s="13">
        <v>7</v>
      </c>
      <c r="F196" s="10">
        <v>2000</v>
      </c>
      <c r="G196" s="11">
        <v>10</v>
      </c>
      <c r="H196" s="12">
        <v>42329.31</v>
      </c>
      <c r="I196" s="13">
        <v>0.5</v>
      </c>
      <c r="J196" s="8" t="s">
        <v>65</v>
      </c>
      <c r="K196" s="11">
        <v>3.41</v>
      </c>
      <c r="L196" s="13">
        <v>1.51</v>
      </c>
      <c r="M196" s="11">
        <v>0</v>
      </c>
      <c r="N196" s="11">
        <v>0</v>
      </c>
      <c r="O196" s="11">
        <v>4.92</v>
      </c>
      <c r="P196" s="11">
        <v>3.41</v>
      </c>
      <c r="Q196" s="6"/>
    </row>
    <row r="197" spans="1:17" ht="29.25" hidden="1" x14ac:dyDescent="0.25">
      <c r="A197" s="7">
        <v>30014</v>
      </c>
      <c r="B197" s="15" t="s">
        <v>61</v>
      </c>
      <c r="C197" s="9" t="s">
        <v>59</v>
      </c>
      <c r="D197" s="10">
        <v>97</v>
      </c>
      <c r="E197" s="11">
        <v>6</v>
      </c>
      <c r="F197" s="10">
        <v>2000</v>
      </c>
      <c r="G197" s="11">
        <v>20</v>
      </c>
      <c r="H197" s="12">
        <v>894809.23</v>
      </c>
      <c r="I197" s="13">
        <v>0.8</v>
      </c>
      <c r="J197" s="8" t="s">
        <v>60</v>
      </c>
      <c r="K197" s="11">
        <v>72.78</v>
      </c>
      <c r="L197" s="13">
        <v>59.65</v>
      </c>
      <c r="M197" s="11">
        <v>84.42</v>
      </c>
      <c r="N197" s="11">
        <v>34.409999999999997</v>
      </c>
      <c r="O197" s="11">
        <v>251.26</v>
      </c>
      <c r="P197" s="11">
        <v>107.19</v>
      </c>
      <c r="Q197" s="14"/>
    </row>
    <row r="198" spans="1:17" ht="19.5" hidden="1" x14ac:dyDescent="0.25">
      <c r="A198" s="7">
        <v>30015</v>
      </c>
      <c r="B198" s="15" t="s">
        <v>114</v>
      </c>
      <c r="C198" s="9" t="s">
        <v>59</v>
      </c>
      <c r="D198" s="10">
        <v>85</v>
      </c>
      <c r="E198" s="13">
        <v>6</v>
      </c>
      <c r="F198" s="10">
        <v>2000</v>
      </c>
      <c r="G198" s="11">
        <v>20</v>
      </c>
      <c r="H198" s="12">
        <v>1060486.5900000001</v>
      </c>
      <c r="I198" s="13">
        <v>0.8</v>
      </c>
      <c r="J198" s="8" t="s">
        <v>60</v>
      </c>
      <c r="K198" s="11">
        <v>86.26</v>
      </c>
      <c r="L198" s="13">
        <v>70.69</v>
      </c>
      <c r="M198" s="11">
        <v>60.11</v>
      </c>
      <c r="N198" s="11">
        <v>34.409999999999997</v>
      </c>
      <c r="O198" s="11">
        <v>251.47</v>
      </c>
      <c r="P198" s="11">
        <v>120.67</v>
      </c>
      <c r="Q198" s="14"/>
    </row>
    <row r="199" spans="1:17" hidden="1" x14ac:dyDescent="0.25">
      <c r="A199" s="7">
        <v>30016</v>
      </c>
      <c r="B199" s="8" t="s">
        <v>16</v>
      </c>
      <c r="C199" s="9" t="s">
        <v>59</v>
      </c>
      <c r="D199" s="10">
        <v>44</v>
      </c>
      <c r="E199" s="11">
        <v>7</v>
      </c>
      <c r="F199" s="10">
        <v>2000</v>
      </c>
      <c r="G199" s="11">
        <v>20</v>
      </c>
      <c r="H199" s="12">
        <v>1482133.28</v>
      </c>
      <c r="I199" s="13">
        <v>0.7</v>
      </c>
      <c r="J199" s="8" t="s">
        <v>63</v>
      </c>
      <c r="K199" s="11">
        <v>106.2</v>
      </c>
      <c r="L199" s="13">
        <v>74.099999999999994</v>
      </c>
      <c r="M199" s="11">
        <v>0</v>
      </c>
      <c r="N199" s="11">
        <v>34.409999999999997</v>
      </c>
      <c r="O199" s="11">
        <v>214.71</v>
      </c>
      <c r="P199" s="11">
        <v>140.61000000000001</v>
      </c>
      <c r="Q199" s="14"/>
    </row>
    <row r="200" spans="1:17" hidden="1" x14ac:dyDescent="0.25">
      <c r="A200" s="7">
        <v>30017</v>
      </c>
      <c r="B200" s="8" t="s">
        <v>20</v>
      </c>
      <c r="C200" s="9" t="s">
        <v>59</v>
      </c>
      <c r="D200" s="10">
        <v>0</v>
      </c>
      <c r="E200" s="11">
        <v>5</v>
      </c>
      <c r="F200" s="10">
        <v>2000</v>
      </c>
      <c r="G200" s="11">
        <v>10</v>
      </c>
      <c r="H200" s="12">
        <v>73719.759999999995</v>
      </c>
      <c r="I200" s="13">
        <v>0.6</v>
      </c>
      <c r="J200" s="8" t="s">
        <v>65</v>
      </c>
      <c r="K200" s="11">
        <v>7.87</v>
      </c>
      <c r="L200" s="13">
        <v>4.42</v>
      </c>
      <c r="M200" s="11">
        <v>0</v>
      </c>
      <c r="N200" s="11">
        <v>0</v>
      </c>
      <c r="O200" s="11">
        <v>12.29</v>
      </c>
      <c r="P200" s="11">
        <v>7.87</v>
      </c>
      <c r="Q200" s="14"/>
    </row>
    <row r="201" spans="1:17" hidden="1" x14ac:dyDescent="0.25">
      <c r="A201" s="7">
        <v>30018</v>
      </c>
      <c r="B201" s="8" t="s">
        <v>95</v>
      </c>
      <c r="C201" s="9" t="s">
        <v>59</v>
      </c>
      <c r="D201" s="10">
        <v>0</v>
      </c>
      <c r="E201" s="13">
        <v>5</v>
      </c>
      <c r="F201" s="10">
        <v>2000</v>
      </c>
      <c r="G201" s="11">
        <v>10</v>
      </c>
      <c r="H201" s="12">
        <v>78454</v>
      </c>
      <c r="I201" s="13">
        <v>0.6</v>
      </c>
      <c r="J201" s="8" t="s">
        <v>65</v>
      </c>
      <c r="K201" s="11">
        <v>8.3800000000000008</v>
      </c>
      <c r="L201" s="13">
        <v>4.7</v>
      </c>
      <c r="M201" s="11">
        <v>0</v>
      </c>
      <c r="N201" s="11">
        <v>0</v>
      </c>
      <c r="O201" s="11">
        <v>13.08</v>
      </c>
      <c r="P201" s="11">
        <v>8.3800000000000008</v>
      </c>
      <c r="Q201" s="6"/>
    </row>
    <row r="202" spans="1:17" hidden="1" x14ac:dyDescent="0.25">
      <c r="A202" s="7">
        <v>30019</v>
      </c>
      <c r="B202" s="8" t="s">
        <v>27</v>
      </c>
      <c r="C202" s="9" t="s">
        <v>59</v>
      </c>
      <c r="D202" s="10">
        <v>455</v>
      </c>
      <c r="E202" s="13">
        <v>6</v>
      </c>
      <c r="F202" s="10">
        <v>2000</v>
      </c>
      <c r="G202" s="11">
        <v>30</v>
      </c>
      <c r="H202" s="12">
        <v>5762545.9100000001</v>
      </c>
      <c r="I202" s="13">
        <v>1</v>
      </c>
      <c r="J202" s="8" t="s">
        <v>60</v>
      </c>
      <c r="K202" s="11">
        <v>410.16</v>
      </c>
      <c r="L202" s="13">
        <v>480.21</v>
      </c>
      <c r="M202" s="11">
        <v>445.53</v>
      </c>
      <c r="N202" s="11">
        <v>38.61</v>
      </c>
      <c r="O202" s="12">
        <v>1374.51</v>
      </c>
      <c r="P202" s="11">
        <v>448.77</v>
      </c>
      <c r="Q202" s="14"/>
    </row>
    <row r="203" spans="1:17" hidden="1" x14ac:dyDescent="0.25">
      <c r="A203" s="7">
        <v>30020</v>
      </c>
      <c r="B203" s="8" t="s">
        <v>21</v>
      </c>
      <c r="C203" s="9" t="s">
        <v>59</v>
      </c>
      <c r="D203" s="10">
        <v>0</v>
      </c>
      <c r="E203" s="11">
        <v>8</v>
      </c>
      <c r="F203" s="10">
        <v>2400</v>
      </c>
      <c r="G203" s="11">
        <v>20</v>
      </c>
      <c r="H203" s="12">
        <v>681746.05</v>
      </c>
      <c r="I203" s="13">
        <v>0.5</v>
      </c>
      <c r="J203" s="8" t="s">
        <v>65</v>
      </c>
      <c r="K203" s="11">
        <v>36.590000000000003</v>
      </c>
      <c r="L203" s="13">
        <v>17.75</v>
      </c>
      <c r="M203" s="11">
        <v>0</v>
      </c>
      <c r="N203" s="11">
        <v>0</v>
      </c>
      <c r="O203" s="11">
        <v>54.34</v>
      </c>
      <c r="P203" s="11">
        <v>36.590000000000003</v>
      </c>
      <c r="Q203" s="14"/>
    </row>
    <row r="204" spans="1:17" hidden="1" x14ac:dyDescent="0.25">
      <c r="A204" s="7">
        <v>30021</v>
      </c>
      <c r="B204" s="8" t="s">
        <v>22</v>
      </c>
      <c r="C204" s="9" t="s">
        <v>59</v>
      </c>
      <c r="D204" s="10">
        <v>136</v>
      </c>
      <c r="E204" s="13">
        <v>7</v>
      </c>
      <c r="F204" s="10">
        <v>2000</v>
      </c>
      <c r="G204" s="11">
        <v>40</v>
      </c>
      <c r="H204" s="12">
        <v>659671.4</v>
      </c>
      <c r="I204" s="13">
        <v>0.9</v>
      </c>
      <c r="J204" s="8" t="s">
        <v>60</v>
      </c>
      <c r="K204" s="11">
        <v>35.450000000000003</v>
      </c>
      <c r="L204" s="13">
        <v>42.4</v>
      </c>
      <c r="M204" s="11">
        <v>133.16999999999999</v>
      </c>
      <c r="N204" s="11">
        <v>21.15</v>
      </c>
      <c r="O204" s="11">
        <v>232.17</v>
      </c>
      <c r="P204" s="11">
        <v>56.6</v>
      </c>
      <c r="Q204" s="14"/>
    </row>
    <row r="205" spans="1:17" hidden="1" x14ac:dyDescent="0.25">
      <c r="A205" s="7">
        <v>30022</v>
      </c>
      <c r="B205" s="8" t="s">
        <v>24</v>
      </c>
      <c r="C205" s="9" t="s">
        <v>59</v>
      </c>
      <c r="D205" s="10">
        <v>11</v>
      </c>
      <c r="E205" s="13">
        <v>8</v>
      </c>
      <c r="F205" s="10">
        <v>2500</v>
      </c>
      <c r="G205" s="11">
        <v>10</v>
      </c>
      <c r="H205" s="12">
        <v>683336.61</v>
      </c>
      <c r="I205" s="13">
        <v>0.6</v>
      </c>
      <c r="J205" s="8" t="s">
        <v>63</v>
      </c>
      <c r="K205" s="11">
        <v>39.61</v>
      </c>
      <c r="L205" s="13">
        <v>20.5</v>
      </c>
      <c r="M205" s="11">
        <v>0</v>
      </c>
      <c r="N205" s="11">
        <v>0</v>
      </c>
      <c r="O205" s="11">
        <v>60.11</v>
      </c>
      <c r="P205" s="11">
        <v>39.61</v>
      </c>
      <c r="Q205" s="14"/>
    </row>
    <row r="206" spans="1:17" hidden="1" x14ac:dyDescent="0.25">
      <c r="A206" s="7">
        <v>30023</v>
      </c>
      <c r="B206" s="8" t="s">
        <v>25</v>
      </c>
      <c r="C206" s="9" t="s">
        <v>59</v>
      </c>
      <c r="D206" s="10">
        <v>82</v>
      </c>
      <c r="E206" s="11">
        <v>7</v>
      </c>
      <c r="F206" s="10">
        <v>2000</v>
      </c>
      <c r="G206" s="11">
        <v>30</v>
      </c>
      <c r="H206" s="12">
        <v>3724101.68</v>
      </c>
      <c r="I206" s="13">
        <v>0.9</v>
      </c>
      <c r="J206" s="8" t="s">
        <v>60</v>
      </c>
      <c r="K206" s="11">
        <v>233.49</v>
      </c>
      <c r="L206" s="13">
        <v>239.4</v>
      </c>
      <c r="M206" s="11">
        <v>80.290000000000006</v>
      </c>
      <c r="N206" s="11">
        <v>38.61</v>
      </c>
      <c r="O206" s="11">
        <v>591.79</v>
      </c>
      <c r="P206" s="11">
        <v>272.10000000000002</v>
      </c>
      <c r="Q206" s="14"/>
    </row>
    <row r="207" spans="1:17" hidden="1" x14ac:dyDescent="0.25">
      <c r="A207" s="7">
        <v>30024</v>
      </c>
      <c r="B207" s="8" t="s">
        <v>72</v>
      </c>
      <c r="C207" s="9" t="s">
        <v>59</v>
      </c>
      <c r="D207" s="10">
        <v>23</v>
      </c>
      <c r="E207" s="11">
        <v>7</v>
      </c>
      <c r="F207" s="10">
        <v>2000</v>
      </c>
      <c r="G207" s="11">
        <v>20</v>
      </c>
      <c r="H207" s="12">
        <v>237369.23</v>
      </c>
      <c r="I207" s="13">
        <v>0.7</v>
      </c>
      <c r="J207" s="8" t="s">
        <v>63</v>
      </c>
      <c r="K207" s="11">
        <v>17</v>
      </c>
      <c r="L207" s="13">
        <v>11.86</v>
      </c>
      <c r="M207" s="11">
        <v>0</v>
      </c>
      <c r="N207" s="11">
        <v>34.409999999999997</v>
      </c>
      <c r="O207" s="11">
        <v>63.27</v>
      </c>
      <c r="P207" s="11">
        <v>51.41</v>
      </c>
      <c r="Q207" s="6"/>
    </row>
    <row r="208" spans="1:17" hidden="1" x14ac:dyDescent="0.25">
      <c r="A208" s="7">
        <v>30025</v>
      </c>
      <c r="B208" s="8" t="s">
        <v>26</v>
      </c>
      <c r="C208" s="9" t="s">
        <v>59</v>
      </c>
      <c r="D208" s="10">
        <v>172</v>
      </c>
      <c r="E208" s="11">
        <v>7</v>
      </c>
      <c r="F208" s="10">
        <v>2000</v>
      </c>
      <c r="G208" s="11">
        <v>30</v>
      </c>
      <c r="H208" s="12">
        <v>3600000</v>
      </c>
      <c r="I208" s="13">
        <v>0.9</v>
      </c>
      <c r="J208" s="8" t="s">
        <v>63</v>
      </c>
      <c r="K208" s="11">
        <v>225.71</v>
      </c>
      <c r="L208" s="13">
        <v>231.42</v>
      </c>
      <c r="M208" s="11">
        <v>0</v>
      </c>
      <c r="N208" s="11">
        <v>38.61</v>
      </c>
      <c r="O208" s="11">
        <v>495.74</v>
      </c>
      <c r="P208" s="11">
        <v>264.32</v>
      </c>
      <c r="Q208" s="6"/>
    </row>
    <row r="209" spans="1:17" hidden="1" x14ac:dyDescent="0.25">
      <c r="A209" s="7">
        <v>30026</v>
      </c>
      <c r="B209" s="8" t="s">
        <v>92</v>
      </c>
      <c r="C209" s="9" t="s">
        <v>59</v>
      </c>
      <c r="D209" s="10">
        <v>55</v>
      </c>
      <c r="E209" s="13">
        <v>6</v>
      </c>
      <c r="F209" s="10">
        <v>2000</v>
      </c>
      <c r="G209" s="11">
        <v>20</v>
      </c>
      <c r="H209" s="12">
        <v>285284.01</v>
      </c>
      <c r="I209" s="13">
        <v>0.8</v>
      </c>
      <c r="J209" s="8" t="s">
        <v>60</v>
      </c>
      <c r="K209" s="11">
        <v>23.2</v>
      </c>
      <c r="L209" s="13">
        <v>19.010000000000002</v>
      </c>
      <c r="M209" s="11">
        <v>53.85</v>
      </c>
      <c r="N209" s="11">
        <v>0</v>
      </c>
      <c r="O209" s="11">
        <v>96.06</v>
      </c>
      <c r="P209" s="11">
        <v>23.2</v>
      </c>
      <c r="Q209" s="14"/>
    </row>
    <row r="210" spans="1:17" hidden="1" x14ac:dyDescent="0.25">
      <c r="A210" s="7">
        <v>30027</v>
      </c>
      <c r="B210" s="8" t="s">
        <v>93</v>
      </c>
      <c r="C210" s="9" t="s">
        <v>59</v>
      </c>
      <c r="D210" s="10">
        <v>81</v>
      </c>
      <c r="E210" s="13">
        <v>6</v>
      </c>
      <c r="F210" s="10">
        <v>2000</v>
      </c>
      <c r="G210" s="11">
        <v>20</v>
      </c>
      <c r="H210" s="12">
        <v>307355.77</v>
      </c>
      <c r="I210" s="13">
        <v>0.8</v>
      </c>
      <c r="J210" s="8" t="s">
        <v>60</v>
      </c>
      <c r="K210" s="11">
        <v>25</v>
      </c>
      <c r="L210" s="13">
        <v>20.49</v>
      </c>
      <c r="M210" s="11">
        <v>79.31</v>
      </c>
      <c r="N210" s="11">
        <v>0</v>
      </c>
      <c r="O210" s="11">
        <v>124.8</v>
      </c>
      <c r="P210" s="11">
        <v>25</v>
      </c>
      <c r="Q210" s="14"/>
    </row>
    <row r="211" spans="1:17" ht="19.5" hidden="1" x14ac:dyDescent="0.25">
      <c r="A211" s="7">
        <v>30028</v>
      </c>
      <c r="B211" s="15" t="s">
        <v>105</v>
      </c>
      <c r="C211" s="9" t="s">
        <v>59</v>
      </c>
      <c r="D211" s="10">
        <v>0</v>
      </c>
      <c r="E211" s="13">
        <v>5</v>
      </c>
      <c r="F211" s="10">
        <v>2000</v>
      </c>
      <c r="G211" s="11">
        <v>20</v>
      </c>
      <c r="H211" s="12">
        <v>26659.45</v>
      </c>
      <c r="I211" s="13">
        <v>0.8</v>
      </c>
      <c r="J211" s="8" t="s">
        <v>65</v>
      </c>
      <c r="K211" s="11">
        <v>2.5299999999999998</v>
      </c>
      <c r="L211" s="13">
        <v>2.13</v>
      </c>
      <c r="M211" s="11">
        <v>0</v>
      </c>
      <c r="N211" s="11">
        <v>20.64</v>
      </c>
      <c r="O211" s="11">
        <v>25.3</v>
      </c>
      <c r="P211" s="11">
        <v>23.17</v>
      </c>
      <c r="Q211" s="14"/>
    </row>
    <row r="212" spans="1:17" ht="19.5" hidden="1" x14ac:dyDescent="0.25">
      <c r="A212" s="7">
        <v>30029</v>
      </c>
      <c r="B212" s="15" t="s">
        <v>110</v>
      </c>
      <c r="C212" s="9" t="s">
        <v>59</v>
      </c>
      <c r="D212" s="10">
        <v>145</v>
      </c>
      <c r="E212" s="13">
        <v>6</v>
      </c>
      <c r="F212" s="10">
        <v>2000</v>
      </c>
      <c r="G212" s="11">
        <v>20</v>
      </c>
      <c r="H212" s="12">
        <v>1710679.29</v>
      </c>
      <c r="I212" s="13">
        <v>0.8</v>
      </c>
      <c r="J212" s="8" t="s">
        <v>60</v>
      </c>
      <c r="K212" s="11">
        <v>139.15</v>
      </c>
      <c r="L212" s="13">
        <v>114.04</v>
      </c>
      <c r="M212" s="11">
        <v>118.32</v>
      </c>
      <c r="N212" s="11">
        <v>34.409999999999997</v>
      </c>
      <c r="O212" s="11">
        <v>405.92</v>
      </c>
      <c r="P212" s="11">
        <v>173.56</v>
      </c>
      <c r="Q212" s="14"/>
    </row>
    <row r="213" spans="1:17" hidden="1" x14ac:dyDescent="0.25">
      <c r="A213" s="7">
        <v>30030</v>
      </c>
      <c r="B213" s="8" t="s">
        <v>71</v>
      </c>
      <c r="C213" s="9" t="s">
        <v>59</v>
      </c>
      <c r="D213" s="10">
        <v>335</v>
      </c>
      <c r="E213" s="11">
        <v>7</v>
      </c>
      <c r="F213" s="10">
        <v>2000</v>
      </c>
      <c r="G213" s="11">
        <v>40</v>
      </c>
      <c r="H213" s="12">
        <v>2395509.5299999998</v>
      </c>
      <c r="I213" s="13">
        <v>0.9</v>
      </c>
      <c r="J213" s="8" t="s">
        <v>60</v>
      </c>
      <c r="K213" s="11">
        <v>128.72999999999999</v>
      </c>
      <c r="L213" s="13">
        <v>153.99</v>
      </c>
      <c r="M213" s="11">
        <v>328.03</v>
      </c>
      <c r="N213" s="11">
        <v>38.61</v>
      </c>
      <c r="O213" s="11">
        <v>649.36</v>
      </c>
      <c r="P213" s="11">
        <v>167.34</v>
      </c>
      <c r="Q213" s="14"/>
    </row>
    <row r="214" spans="1:17" hidden="1" x14ac:dyDescent="0.25">
      <c r="A214" s="7">
        <v>30031</v>
      </c>
      <c r="B214" s="8" t="s">
        <v>34</v>
      </c>
      <c r="C214" s="9" t="s">
        <v>59</v>
      </c>
      <c r="D214" s="10">
        <v>9</v>
      </c>
      <c r="E214" s="13">
        <v>6</v>
      </c>
      <c r="F214" s="10">
        <v>1750</v>
      </c>
      <c r="G214" s="11">
        <v>10</v>
      </c>
      <c r="H214" s="12">
        <v>6450</v>
      </c>
      <c r="I214" s="13">
        <v>0.6</v>
      </c>
      <c r="J214" s="8" t="s">
        <v>60</v>
      </c>
      <c r="K214" s="11">
        <v>0.67</v>
      </c>
      <c r="L214" s="13">
        <v>0.36</v>
      </c>
      <c r="M214" s="11">
        <v>5.38</v>
      </c>
      <c r="N214" s="11">
        <v>0</v>
      </c>
      <c r="O214" s="11">
        <v>6.41</v>
      </c>
      <c r="P214" s="11">
        <v>0.67</v>
      </c>
      <c r="Q214" s="14"/>
    </row>
    <row r="215" spans="1:17" hidden="1" x14ac:dyDescent="0.25">
      <c r="A215" s="7">
        <v>30032</v>
      </c>
      <c r="B215" s="8" t="s">
        <v>75</v>
      </c>
      <c r="C215" s="9" t="s">
        <v>59</v>
      </c>
      <c r="D215" s="10">
        <v>5</v>
      </c>
      <c r="E215" s="13">
        <v>6</v>
      </c>
      <c r="F215" s="10">
        <v>1750</v>
      </c>
      <c r="G215" s="11">
        <v>10</v>
      </c>
      <c r="H215" s="12">
        <v>5429.39</v>
      </c>
      <c r="I215" s="13">
        <v>0.6</v>
      </c>
      <c r="J215" s="8" t="s">
        <v>63</v>
      </c>
      <c r="K215" s="11">
        <v>0.56000000000000005</v>
      </c>
      <c r="L215" s="13">
        <v>0.31</v>
      </c>
      <c r="M215" s="11">
        <v>0</v>
      </c>
      <c r="N215" s="11">
        <v>0</v>
      </c>
      <c r="O215" s="11">
        <v>0.87</v>
      </c>
      <c r="P215" s="11">
        <v>0.56000000000000005</v>
      </c>
      <c r="Q215" s="14"/>
    </row>
    <row r="216" spans="1:17" hidden="1" x14ac:dyDescent="0.25">
      <c r="A216" s="7">
        <v>30033</v>
      </c>
      <c r="B216" s="8" t="s">
        <v>33</v>
      </c>
      <c r="C216" s="9" t="s">
        <v>59</v>
      </c>
      <c r="D216" s="10">
        <v>0</v>
      </c>
      <c r="E216" s="13">
        <v>1</v>
      </c>
      <c r="F216" s="10">
        <v>1000</v>
      </c>
      <c r="G216" s="11">
        <v>0</v>
      </c>
      <c r="H216" s="11">
        <v>445.35</v>
      </c>
      <c r="I216" s="13">
        <v>0.5</v>
      </c>
      <c r="J216" s="8" t="s">
        <v>65</v>
      </c>
      <c r="K216" s="11">
        <v>0.47</v>
      </c>
      <c r="L216" s="13">
        <v>0.22</v>
      </c>
      <c r="M216" s="11">
        <v>0</v>
      </c>
      <c r="N216" s="11">
        <v>0</v>
      </c>
      <c r="O216" s="11">
        <v>0.69</v>
      </c>
      <c r="P216" s="11">
        <v>0.47</v>
      </c>
      <c r="Q216" s="6"/>
    </row>
    <row r="217" spans="1:17" hidden="1" x14ac:dyDescent="0.25">
      <c r="A217" s="7">
        <v>30034</v>
      </c>
      <c r="B217" s="8" t="s">
        <v>37</v>
      </c>
      <c r="C217" s="9" t="s">
        <v>59</v>
      </c>
      <c r="D217" s="10">
        <v>4</v>
      </c>
      <c r="E217" s="11">
        <v>5</v>
      </c>
      <c r="F217" s="10">
        <v>1000</v>
      </c>
      <c r="G217" s="11">
        <v>20</v>
      </c>
      <c r="H217" s="12">
        <v>4014.51</v>
      </c>
      <c r="I217" s="13">
        <v>0.5</v>
      </c>
      <c r="J217" s="8" t="s">
        <v>73</v>
      </c>
      <c r="K217" s="11">
        <v>0.76</v>
      </c>
      <c r="L217" s="13">
        <v>0.4</v>
      </c>
      <c r="M217" s="11">
        <v>4.28</v>
      </c>
      <c r="N217" s="11">
        <v>0</v>
      </c>
      <c r="O217" s="11">
        <v>5.44</v>
      </c>
      <c r="P217" s="11">
        <v>0.76</v>
      </c>
      <c r="Q217" s="14"/>
    </row>
    <row r="218" spans="1:17" hidden="1" x14ac:dyDescent="0.25">
      <c r="A218" s="7">
        <v>30035</v>
      </c>
      <c r="B218" s="8" t="s">
        <v>17</v>
      </c>
      <c r="C218" s="9" t="s">
        <v>59</v>
      </c>
      <c r="D218" s="10">
        <v>188</v>
      </c>
      <c r="E218" s="13">
        <v>7</v>
      </c>
      <c r="F218" s="10">
        <v>2000</v>
      </c>
      <c r="G218" s="11">
        <v>40</v>
      </c>
      <c r="H218" s="12">
        <v>613620.41</v>
      </c>
      <c r="I218" s="13">
        <v>0.9</v>
      </c>
      <c r="J218" s="8" t="s">
        <v>60</v>
      </c>
      <c r="K218" s="11">
        <v>32.97</v>
      </c>
      <c r="L218" s="13">
        <v>39.44</v>
      </c>
      <c r="M218" s="11">
        <v>143.18</v>
      </c>
      <c r="N218" s="11">
        <v>21.15</v>
      </c>
      <c r="O218" s="11">
        <v>236.74</v>
      </c>
      <c r="P218" s="11">
        <v>54.12</v>
      </c>
      <c r="Q218" s="14"/>
    </row>
    <row r="219" spans="1:17" hidden="1" x14ac:dyDescent="0.25">
      <c r="A219" s="7">
        <v>30036</v>
      </c>
      <c r="B219" s="8" t="s">
        <v>7</v>
      </c>
      <c r="C219" s="9" t="s">
        <v>59</v>
      </c>
      <c r="D219" s="10">
        <v>136</v>
      </c>
      <c r="E219" s="13">
        <v>6</v>
      </c>
      <c r="F219" s="10">
        <v>2000</v>
      </c>
      <c r="G219" s="11">
        <v>40</v>
      </c>
      <c r="H219" s="12">
        <v>531188.54</v>
      </c>
      <c r="I219" s="13">
        <v>0.9</v>
      </c>
      <c r="J219" s="8" t="s">
        <v>60</v>
      </c>
      <c r="K219" s="11">
        <v>32.4</v>
      </c>
      <c r="L219" s="13">
        <v>39.83</v>
      </c>
      <c r="M219" s="11">
        <v>73.98</v>
      </c>
      <c r="N219" s="11">
        <v>21.15</v>
      </c>
      <c r="O219" s="11">
        <v>167.36</v>
      </c>
      <c r="P219" s="11">
        <v>53.55</v>
      </c>
      <c r="Q219" s="6"/>
    </row>
    <row r="220" spans="1:17" hidden="1" x14ac:dyDescent="0.25">
      <c r="A220" s="7">
        <v>30037</v>
      </c>
      <c r="B220" s="8" t="s">
        <v>3</v>
      </c>
      <c r="C220" s="9" t="s">
        <v>59</v>
      </c>
      <c r="D220" s="10">
        <v>210</v>
      </c>
      <c r="E220" s="13">
        <v>6</v>
      </c>
      <c r="F220" s="10">
        <v>2000</v>
      </c>
      <c r="G220" s="11">
        <v>40</v>
      </c>
      <c r="H220" s="12">
        <v>845802.43</v>
      </c>
      <c r="I220" s="13">
        <v>0.9</v>
      </c>
      <c r="J220" s="8" t="s">
        <v>60</v>
      </c>
      <c r="K220" s="11">
        <v>51.6</v>
      </c>
      <c r="L220" s="13">
        <v>63.43</v>
      </c>
      <c r="M220" s="11">
        <v>159.93</v>
      </c>
      <c r="N220" s="11">
        <v>21.15</v>
      </c>
      <c r="O220" s="11">
        <v>296.11</v>
      </c>
      <c r="P220" s="11">
        <v>72.75</v>
      </c>
      <c r="Q220" s="14"/>
    </row>
    <row r="221" spans="1:17" hidden="1" x14ac:dyDescent="0.25">
      <c r="A221" s="7">
        <v>30039</v>
      </c>
      <c r="B221" s="8" t="s">
        <v>28</v>
      </c>
      <c r="C221" s="9" t="s">
        <v>59</v>
      </c>
      <c r="D221" s="10">
        <v>136</v>
      </c>
      <c r="E221" s="13">
        <v>7</v>
      </c>
      <c r="F221" s="10">
        <v>2000</v>
      </c>
      <c r="G221" s="11">
        <v>40</v>
      </c>
      <c r="H221" s="12">
        <v>559371.4</v>
      </c>
      <c r="I221" s="13">
        <v>0.9</v>
      </c>
      <c r="J221" s="8" t="s">
        <v>60</v>
      </c>
      <c r="K221" s="11">
        <v>30.06</v>
      </c>
      <c r="L221" s="13">
        <v>35.950000000000003</v>
      </c>
      <c r="M221" s="11">
        <v>133.16999999999999</v>
      </c>
      <c r="N221" s="11">
        <v>21.15</v>
      </c>
      <c r="O221" s="11">
        <v>220.33</v>
      </c>
      <c r="P221" s="11">
        <v>51.21</v>
      </c>
      <c r="Q221" s="14"/>
    </row>
    <row r="222" spans="1:17" hidden="1" x14ac:dyDescent="0.25">
      <c r="A222" s="7">
        <v>30040</v>
      </c>
      <c r="B222" s="8" t="s">
        <v>11</v>
      </c>
      <c r="C222" s="9" t="s">
        <v>59</v>
      </c>
      <c r="D222" s="10">
        <v>188</v>
      </c>
      <c r="E222" s="13">
        <v>7</v>
      </c>
      <c r="F222" s="10">
        <v>2000</v>
      </c>
      <c r="G222" s="11">
        <v>40</v>
      </c>
      <c r="H222" s="12">
        <v>720652.38</v>
      </c>
      <c r="I222" s="13">
        <v>0.9</v>
      </c>
      <c r="J222" s="8" t="s">
        <v>60</v>
      </c>
      <c r="K222" s="11">
        <v>38.72</v>
      </c>
      <c r="L222" s="13">
        <v>46.32</v>
      </c>
      <c r="M222" s="11">
        <v>184.08</v>
      </c>
      <c r="N222" s="11">
        <v>21.15</v>
      </c>
      <c r="O222" s="11">
        <v>290.27</v>
      </c>
      <c r="P222" s="11">
        <v>59.87</v>
      </c>
      <c r="Q222" s="14"/>
    </row>
    <row r="223" spans="1:17" hidden="1" x14ac:dyDescent="0.25">
      <c r="A223" s="7">
        <v>30041</v>
      </c>
      <c r="B223" s="8" t="s">
        <v>103</v>
      </c>
      <c r="C223" s="9" t="s">
        <v>59</v>
      </c>
      <c r="D223" s="10">
        <v>54</v>
      </c>
      <c r="E223" s="13">
        <v>7</v>
      </c>
      <c r="F223" s="10">
        <v>2000</v>
      </c>
      <c r="G223" s="11">
        <v>30</v>
      </c>
      <c r="H223" s="12">
        <v>110605.33</v>
      </c>
      <c r="I223" s="13">
        <v>0.5</v>
      </c>
      <c r="J223" s="8" t="s">
        <v>60</v>
      </c>
      <c r="K223" s="11">
        <v>6.93</v>
      </c>
      <c r="L223" s="13">
        <v>3.95</v>
      </c>
      <c r="M223" s="11">
        <v>55.81</v>
      </c>
      <c r="N223" s="11">
        <v>0</v>
      </c>
      <c r="O223" s="11">
        <v>66.69</v>
      </c>
      <c r="P223" s="11">
        <v>6.93</v>
      </c>
      <c r="Q223" s="25"/>
    </row>
    <row r="224" spans="1:17" hidden="1" x14ac:dyDescent="0.25">
      <c r="A224" s="7">
        <v>30042</v>
      </c>
      <c r="B224" s="8" t="s">
        <v>135</v>
      </c>
      <c r="C224" s="9" t="s">
        <v>59</v>
      </c>
      <c r="D224" s="10">
        <v>32</v>
      </c>
      <c r="E224" s="13">
        <v>7</v>
      </c>
      <c r="F224" s="10">
        <v>2000</v>
      </c>
      <c r="G224" s="11">
        <v>30</v>
      </c>
      <c r="H224" s="12">
        <v>78441.69</v>
      </c>
      <c r="I224" s="13">
        <v>0.5</v>
      </c>
      <c r="J224" s="8" t="s">
        <v>60</v>
      </c>
      <c r="K224" s="11">
        <v>4.91</v>
      </c>
      <c r="L224" s="13">
        <v>2.8</v>
      </c>
      <c r="M224" s="11">
        <v>33.07</v>
      </c>
      <c r="N224" s="11">
        <v>0</v>
      </c>
      <c r="O224" s="11">
        <v>40.78</v>
      </c>
      <c r="P224" s="11">
        <v>4.91</v>
      </c>
      <c r="Q224" s="14"/>
    </row>
    <row r="225" spans="1:17" hidden="1" x14ac:dyDescent="0.25">
      <c r="A225" s="7">
        <v>30043</v>
      </c>
      <c r="B225" s="8" t="s">
        <v>133</v>
      </c>
      <c r="C225" s="9" t="s">
        <v>59</v>
      </c>
      <c r="D225" s="10">
        <v>116</v>
      </c>
      <c r="E225" s="13">
        <v>7</v>
      </c>
      <c r="F225" s="10">
        <v>2000</v>
      </c>
      <c r="G225" s="11">
        <v>30</v>
      </c>
      <c r="H225" s="12">
        <v>129990</v>
      </c>
      <c r="I225" s="13">
        <v>0.5</v>
      </c>
      <c r="J225" s="8" t="s">
        <v>60</v>
      </c>
      <c r="K225" s="11">
        <v>8.15</v>
      </c>
      <c r="L225" s="13">
        <v>4.6399999999999997</v>
      </c>
      <c r="M225" s="11">
        <v>119.89</v>
      </c>
      <c r="N225" s="11">
        <v>0</v>
      </c>
      <c r="O225" s="11">
        <v>132.68</v>
      </c>
      <c r="P225" s="11">
        <v>8.15</v>
      </c>
      <c r="Q225" s="14"/>
    </row>
    <row r="226" spans="1:17" hidden="1" x14ac:dyDescent="0.25">
      <c r="A226" s="7">
        <v>30044</v>
      </c>
      <c r="B226" s="8" t="s">
        <v>134</v>
      </c>
      <c r="C226" s="9" t="s">
        <v>59</v>
      </c>
      <c r="D226" s="10">
        <v>2</v>
      </c>
      <c r="E226" s="13">
        <v>7</v>
      </c>
      <c r="F226" s="10">
        <v>2000</v>
      </c>
      <c r="G226" s="11">
        <v>30</v>
      </c>
      <c r="H226" s="12">
        <v>3590</v>
      </c>
      <c r="I226" s="13">
        <v>0.5</v>
      </c>
      <c r="J226" s="8" t="s">
        <v>73</v>
      </c>
      <c r="K226" s="11">
        <v>0.22</v>
      </c>
      <c r="L226" s="13">
        <v>0.12</v>
      </c>
      <c r="M226" s="11">
        <v>2.78</v>
      </c>
      <c r="N226" s="11">
        <v>0</v>
      </c>
      <c r="O226" s="11">
        <v>3.12</v>
      </c>
      <c r="P226" s="11">
        <v>0.22</v>
      </c>
      <c r="Q226" s="14"/>
    </row>
    <row r="227" spans="1:17" hidden="1" x14ac:dyDescent="0.25">
      <c r="A227" s="7">
        <v>30045</v>
      </c>
      <c r="B227" s="8" t="s">
        <v>97</v>
      </c>
      <c r="C227" s="9" t="s">
        <v>59</v>
      </c>
      <c r="D227" s="10">
        <v>2</v>
      </c>
      <c r="E227" s="13">
        <v>5</v>
      </c>
      <c r="F227" s="10">
        <v>1200</v>
      </c>
      <c r="G227" s="11">
        <v>20</v>
      </c>
      <c r="H227" s="12">
        <v>14042.29</v>
      </c>
      <c r="I227" s="13">
        <v>0.6</v>
      </c>
      <c r="J227" s="8" t="s">
        <v>63</v>
      </c>
      <c r="K227" s="11">
        <v>2.2200000000000002</v>
      </c>
      <c r="L227" s="13">
        <v>1.4</v>
      </c>
      <c r="M227" s="11">
        <v>0</v>
      </c>
      <c r="N227" s="11">
        <v>0</v>
      </c>
      <c r="O227" s="11">
        <v>3.62</v>
      </c>
      <c r="P227" s="11">
        <v>2.2200000000000002</v>
      </c>
      <c r="Q227" s="14"/>
    </row>
    <row r="228" spans="1:17" hidden="1" x14ac:dyDescent="0.25">
      <c r="A228" s="7">
        <v>30046</v>
      </c>
      <c r="B228" s="8" t="s">
        <v>4</v>
      </c>
      <c r="C228" s="9" t="s">
        <v>59</v>
      </c>
      <c r="D228" s="10">
        <v>93</v>
      </c>
      <c r="E228" s="13">
        <v>7</v>
      </c>
      <c r="F228" s="10">
        <v>2000</v>
      </c>
      <c r="G228" s="11">
        <v>30</v>
      </c>
      <c r="H228" s="12">
        <v>1344440.51</v>
      </c>
      <c r="I228" s="13">
        <v>0.9</v>
      </c>
      <c r="J228" s="8" t="s">
        <v>60</v>
      </c>
      <c r="K228" s="11">
        <v>84.29</v>
      </c>
      <c r="L228" s="13">
        <v>86.42</v>
      </c>
      <c r="M228" s="11">
        <v>75.88</v>
      </c>
      <c r="N228" s="11">
        <v>34.409999999999997</v>
      </c>
      <c r="O228" s="11">
        <v>281</v>
      </c>
      <c r="P228" s="11">
        <v>118.7</v>
      </c>
      <c r="Q228" s="14"/>
    </row>
    <row r="229" spans="1:17" hidden="1" x14ac:dyDescent="0.25">
      <c r="A229" s="7">
        <v>30047</v>
      </c>
      <c r="B229" s="8" t="s">
        <v>36</v>
      </c>
      <c r="C229" s="9" t="s">
        <v>59</v>
      </c>
      <c r="D229" s="10">
        <v>4</v>
      </c>
      <c r="E229" s="11">
        <v>5</v>
      </c>
      <c r="F229" s="10">
        <v>2000</v>
      </c>
      <c r="G229" s="11">
        <v>10</v>
      </c>
      <c r="H229" s="12">
        <v>6950.31</v>
      </c>
      <c r="I229" s="13">
        <v>0.5</v>
      </c>
      <c r="J229" s="8" t="s">
        <v>63</v>
      </c>
      <c r="K229" s="11">
        <v>0.74</v>
      </c>
      <c r="L229" s="13">
        <v>0.34</v>
      </c>
      <c r="M229" s="11">
        <v>0</v>
      </c>
      <c r="N229" s="11">
        <v>0</v>
      </c>
      <c r="O229" s="11">
        <v>1.08</v>
      </c>
      <c r="P229" s="11">
        <v>0.74</v>
      </c>
      <c r="Q229" s="14"/>
    </row>
    <row r="230" spans="1:17" hidden="1" x14ac:dyDescent="0.25">
      <c r="A230" s="7">
        <v>30048</v>
      </c>
      <c r="B230" s="8" t="s">
        <v>12</v>
      </c>
      <c r="C230" s="9" t="s">
        <v>59</v>
      </c>
      <c r="D230" s="10">
        <v>4</v>
      </c>
      <c r="E230" s="13">
        <v>6</v>
      </c>
      <c r="F230" s="10">
        <v>2000</v>
      </c>
      <c r="G230" s="11">
        <v>20</v>
      </c>
      <c r="H230" s="12">
        <v>12292.99</v>
      </c>
      <c r="I230" s="13">
        <v>0.8</v>
      </c>
      <c r="J230" s="8" t="s">
        <v>73</v>
      </c>
      <c r="K230" s="11">
        <v>0.99</v>
      </c>
      <c r="L230" s="13">
        <v>0.81</v>
      </c>
      <c r="M230" s="11">
        <v>7.49</v>
      </c>
      <c r="N230" s="11">
        <v>20.64</v>
      </c>
      <c r="O230" s="11">
        <v>29.93</v>
      </c>
      <c r="P230" s="11">
        <v>21.63</v>
      </c>
      <c r="Q230" s="14"/>
    </row>
    <row r="231" spans="1:17" ht="19.5" hidden="1" x14ac:dyDescent="0.25">
      <c r="A231" s="7">
        <v>30049</v>
      </c>
      <c r="B231" s="15" t="s">
        <v>84</v>
      </c>
      <c r="C231" s="9" t="s">
        <v>59</v>
      </c>
      <c r="D231" s="10">
        <v>143</v>
      </c>
      <c r="E231" s="13">
        <v>6</v>
      </c>
      <c r="F231" s="10">
        <v>2000</v>
      </c>
      <c r="G231" s="11">
        <v>40</v>
      </c>
      <c r="H231" s="12">
        <v>1041617.53</v>
      </c>
      <c r="I231" s="13">
        <v>0.9</v>
      </c>
      <c r="J231" s="8" t="s">
        <v>60</v>
      </c>
      <c r="K231" s="11">
        <v>63.54</v>
      </c>
      <c r="L231" s="13">
        <v>78.12</v>
      </c>
      <c r="M231" s="11">
        <v>140.02000000000001</v>
      </c>
      <c r="N231" s="11">
        <v>25.99</v>
      </c>
      <c r="O231" s="11">
        <v>307.67</v>
      </c>
      <c r="P231" s="11">
        <v>89.53</v>
      </c>
      <c r="Q231" s="6"/>
    </row>
    <row r="232" spans="1:17" ht="18" hidden="1" x14ac:dyDescent="0.25">
      <c r="A232" s="7">
        <v>30050</v>
      </c>
      <c r="B232" s="8" t="s">
        <v>31</v>
      </c>
      <c r="C232" s="9" t="s">
        <v>59</v>
      </c>
      <c r="D232" s="10">
        <v>233</v>
      </c>
      <c r="E232" s="13">
        <v>7</v>
      </c>
      <c r="F232" s="10">
        <v>2000</v>
      </c>
      <c r="G232" s="11">
        <v>40</v>
      </c>
      <c r="H232" s="12">
        <v>2008845.71</v>
      </c>
      <c r="I232" s="13">
        <v>0.9</v>
      </c>
      <c r="J232" s="8" t="s">
        <v>60</v>
      </c>
      <c r="K232" s="11">
        <v>107.95</v>
      </c>
      <c r="L232" s="13">
        <v>129.13999999999999</v>
      </c>
      <c r="M232" s="11">
        <v>228.15</v>
      </c>
      <c r="N232" s="11">
        <v>25.99</v>
      </c>
      <c r="O232" s="11">
        <v>491.23</v>
      </c>
      <c r="P232" s="11">
        <v>133.94</v>
      </c>
      <c r="Q232" s="14"/>
    </row>
    <row r="233" spans="1:17" hidden="1" x14ac:dyDescent="0.25">
      <c r="A233" s="7">
        <v>30052</v>
      </c>
      <c r="B233" s="8" t="s">
        <v>29</v>
      </c>
      <c r="C233" s="9" t="s">
        <v>59</v>
      </c>
      <c r="D233" s="10">
        <v>1</v>
      </c>
      <c r="E233" s="13">
        <v>5</v>
      </c>
      <c r="F233" s="10">
        <v>2000</v>
      </c>
      <c r="G233" s="11">
        <v>20</v>
      </c>
      <c r="H233" s="12">
        <v>6338.91</v>
      </c>
      <c r="I233" s="13">
        <v>0.8</v>
      </c>
      <c r="J233" s="8" t="s">
        <v>63</v>
      </c>
      <c r="K233" s="11">
        <v>0.6</v>
      </c>
      <c r="L233" s="13">
        <v>0.5</v>
      </c>
      <c r="M233" s="11">
        <v>0</v>
      </c>
      <c r="N233" s="11">
        <v>0</v>
      </c>
      <c r="O233" s="11">
        <v>1.1000000000000001</v>
      </c>
      <c r="P233" s="11">
        <v>0.6</v>
      </c>
      <c r="Q233" s="14"/>
    </row>
    <row r="234" spans="1:17" hidden="1" x14ac:dyDescent="0.25">
      <c r="A234" s="7">
        <v>30053</v>
      </c>
      <c r="B234" s="8" t="s">
        <v>83</v>
      </c>
      <c r="C234" s="9" t="s">
        <v>59</v>
      </c>
      <c r="D234" s="10">
        <v>136</v>
      </c>
      <c r="E234" s="13">
        <v>7</v>
      </c>
      <c r="F234" s="10">
        <v>2000</v>
      </c>
      <c r="G234" s="11">
        <v>40</v>
      </c>
      <c r="H234" s="12">
        <v>945526.4</v>
      </c>
      <c r="I234" s="13">
        <v>0.9</v>
      </c>
      <c r="J234" s="8" t="s">
        <v>60</v>
      </c>
      <c r="K234" s="11">
        <v>50.81</v>
      </c>
      <c r="L234" s="13">
        <v>60.78</v>
      </c>
      <c r="M234" s="11">
        <v>140.56</v>
      </c>
      <c r="N234" s="11">
        <v>41.79</v>
      </c>
      <c r="O234" s="11">
        <v>293.94</v>
      </c>
      <c r="P234" s="11">
        <v>92.6</v>
      </c>
      <c r="Q234" s="6"/>
    </row>
    <row r="235" spans="1:17" ht="19.5" hidden="1" x14ac:dyDescent="0.25">
      <c r="A235" s="7">
        <v>30057</v>
      </c>
      <c r="B235" s="15" t="s">
        <v>96</v>
      </c>
      <c r="C235" s="9" t="s">
        <v>59</v>
      </c>
      <c r="D235" s="10">
        <v>110</v>
      </c>
      <c r="E235" s="13">
        <v>5</v>
      </c>
      <c r="F235" s="10">
        <v>2000</v>
      </c>
      <c r="G235" s="11">
        <v>30</v>
      </c>
      <c r="H235" s="12">
        <v>1065376.49</v>
      </c>
      <c r="I235" s="13">
        <v>0.7</v>
      </c>
      <c r="J235" s="8" t="s">
        <v>60</v>
      </c>
      <c r="K235" s="11">
        <v>88.52</v>
      </c>
      <c r="L235" s="13">
        <v>74.569999999999993</v>
      </c>
      <c r="M235" s="11">
        <v>77.790000000000006</v>
      </c>
      <c r="N235" s="11">
        <v>34.409999999999997</v>
      </c>
      <c r="O235" s="11">
        <v>275.29000000000002</v>
      </c>
      <c r="P235" s="11">
        <v>122.93</v>
      </c>
      <c r="Q235" s="14"/>
    </row>
    <row r="236" spans="1:17" ht="29.25" hidden="1" x14ac:dyDescent="0.25">
      <c r="A236" s="7">
        <v>30058</v>
      </c>
      <c r="B236" s="15" t="s">
        <v>107</v>
      </c>
      <c r="C236" s="9" t="s">
        <v>59</v>
      </c>
      <c r="D236" s="10">
        <v>42</v>
      </c>
      <c r="E236" s="13">
        <v>5</v>
      </c>
      <c r="F236" s="10">
        <v>2000</v>
      </c>
      <c r="G236" s="11">
        <v>30</v>
      </c>
      <c r="H236" s="12">
        <v>422977.04</v>
      </c>
      <c r="I236" s="13">
        <v>0.7</v>
      </c>
      <c r="J236" s="8" t="s">
        <v>60</v>
      </c>
      <c r="K236" s="11">
        <v>35.14</v>
      </c>
      <c r="L236" s="13">
        <v>29.6</v>
      </c>
      <c r="M236" s="11">
        <v>41.12</v>
      </c>
      <c r="N236" s="11">
        <v>34.409999999999997</v>
      </c>
      <c r="O236" s="11">
        <v>140.27000000000001</v>
      </c>
      <c r="P236" s="11">
        <v>69.55</v>
      </c>
      <c r="Q236" s="14"/>
    </row>
    <row r="237" spans="1:17" ht="19.5" hidden="1" x14ac:dyDescent="0.25">
      <c r="A237" s="7">
        <v>30059</v>
      </c>
      <c r="B237" s="15" t="s">
        <v>68</v>
      </c>
      <c r="C237" s="9" t="s">
        <v>59</v>
      </c>
      <c r="D237" s="10">
        <v>97</v>
      </c>
      <c r="E237" s="11">
        <v>9</v>
      </c>
      <c r="F237" s="10">
        <v>2000</v>
      </c>
      <c r="G237" s="11">
        <v>30</v>
      </c>
      <c r="H237" s="12">
        <v>1316194.69</v>
      </c>
      <c r="I237" s="13">
        <v>1</v>
      </c>
      <c r="J237" s="8" t="s">
        <v>60</v>
      </c>
      <c r="K237" s="11">
        <v>67.72</v>
      </c>
      <c r="L237" s="13">
        <v>73.12</v>
      </c>
      <c r="M237" s="11">
        <v>73.87</v>
      </c>
      <c r="N237" s="11">
        <v>34.409999999999997</v>
      </c>
      <c r="O237" s="11">
        <v>249.12</v>
      </c>
      <c r="P237" s="11">
        <v>102.13</v>
      </c>
      <c r="Q237" s="14"/>
    </row>
    <row r="238" spans="1:17" ht="19.5" hidden="1" x14ac:dyDescent="0.25">
      <c r="A238" s="7">
        <v>30101</v>
      </c>
      <c r="B238" s="15" t="s">
        <v>111</v>
      </c>
      <c r="C238" s="9" t="s">
        <v>59</v>
      </c>
      <c r="D238" s="10">
        <v>403</v>
      </c>
      <c r="E238" s="13">
        <v>6</v>
      </c>
      <c r="F238" s="10">
        <v>2000</v>
      </c>
      <c r="G238" s="11">
        <v>30</v>
      </c>
      <c r="H238" s="12">
        <v>5092644.7699999996</v>
      </c>
      <c r="I238" s="13">
        <v>1</v>
      </c>
      <c r="J238" s="8" t="s">
        <v>60</v>
      </c>
      <c r="K238" s="11">
        <v>362.47</v>
      </c>
      <c r="L238" s="13">
        <v>424.38</v>
      </c>
      <c r="M238" s="11">
        <v>394.61</v>
      </c>
      <c r="N238" s="11">
        <v>38.61</v>
      </c>
      <c r="O238" s="12">
        <v>1220.07</v>
      </c>
      <c r="P238" s="11">
        <v>401.08</v>
      </c>
      <c r="Q238" s="6"/>
    </row>
    <row r="239" spans="1:17" hidden="1" x14ac:dyDescent="0.25">
      <c r="A239" s="7">
        <v>30105</v>
      </c>
      <c r="B239" s="8" t="s">
        <v>85</v>
      </c>
      <c r="C239" s="9" t="s">
        <v>59</v>
      </c>
      <c r="D239" s="10">
        <v>295</v>
      </c>
      <c r="E239" s="13">
        <v>7</v>
      </c>
      <c r="F239" s="10">
        <v>2000</v>
      </c>
      <c r="G239" s="11">
        <v>40</v>
      </c>
      <c r="H239" s="12">
        <v>968994.5</v>
      </c>
      <c r="I239" s="13">
        <v>0.9</v>
      </c>
      <c r="J239" s="8" t="s">
        <v>60</v>
      </c>
      <c r="K239" s="11">
        <v>52.07</v>
      </c>
      <c r="L239" s="13">
        <v>62.29</v>
      </c>
      <c r="M239" s="11">
        <v>224.67</v>
      </c>
      <c r="N239" s="11">
        <v>21.15</v>
      </c>
      <c r="O239" s="11">
        <v>360.18</v>
      </c>
      <c r="P239" s="11">
        <v>73.22</v>
      </c>
      <c r="Q239" s="6"/>
    </row>
    <row r="240" spans="1:17" hidden="1" x14ac:dyDescent="0.25">
      <c r="A240" s="7">
        <v>30110</v>
      </c>
      <c r="B240" s="8" t="s">
        <v>80</v>
      </c>
      <c r="C240" s="9" t="s">
        <v>59</v>
      </c>
      <c r="D240" s="10">
        <v>323</v>
      </c>
      <c r="E240" s="13">
        <v>7</v>
      </c>
      <c r="F240" s="10">
        <v>2000</v>
      </c>
      <c r="G240" s="11">
        <v>40</v>
      </c>
      <c r="H240" s="12">
        <v>1694303.83</v>
      </c>
      <c r="I240" s="13">
        <v>0.9</v>
      </c>
      <c r="J240" s="8" t="s">
        <v>60</v>
      </c>
      <c r="K240" s="11">
        <v>91.05</v>
      </c>
      <c r="L240" s="13">
        <v>108.91</v>
      </c>
      <c r="M240" s="11">
        <v>245.99</v>
      </c>
      <c r="N240" s="11">
        <v>25.99</v>
      </c>
      <c r="O240" s="11">
        <v>471.94</v>
      </c>
      <c r="P240" s="11">
        <v>117.04</v>
      </c>
      <c r="Q240" s="6"/>
    </row>
    <row r="241" spans="1:17" hidden="1" x14ac:dyDescent="0.25">
      <c r="A241" s="7">
        <v>30115</v>
      </c>
      <c r="B241" s="8" t="s">
        <v>40</v>
      </c>
      <c r="C241" s="9" t="s">
        <v>59</v>
      </c>
      <c r="D241" s="10">
        <v>10</v>
      </c>
      <c r="E241" s="13">
        <v>5</v>
      </c>
      <c r="F241" s="10">
        <v>2000</v>
      </c>
      <c r="G241" s="11">
        <v>20</v>
      </c>
      <c r="H241" s="12">
        <v>63011.62</v>
      </c>
      <c r="I241" s="13">
        <v>0.7</v>
      </c>
      <c r="J241" s="8" t="s">
        <v>60</v>
      </c>
      <c r="K241" s="11">
        <v>5.98</v>
      </c>
      <c r="L241" s="13">
        <v>4.41</v>
      </c>
      <c r="M241" s="11">
        <v>8.16</v>
      </c>
      <c r="N241" s="11">
        <v>20.64</v>
      </c>
      <c r="O241" s="11">
        <v>39.19</v>
      </c>
      <c r="P241" s="11">
        <v>26.62</v>
      </c>
      <c r="Q241" s="6"/>
    </row>
    <row r="242" spans="1:17" hidden="1" x14ac:dyDescent="0.25">
      <c r="A242" s="7">
        <v>30120</v>
      </c>
      <c r="B242" s="8" t="s">
        <v>81</v>
      </c>
      <c r="C242" s="9" t="s">
        <v>59</v>
      </c>
      <c r="D242" s="10">
        <v>265</v>
      </c>
      <c r="E242" s="13">
        <v>7</v>
      </c>
      <c r="F242" s="10">
        <v>2000</v>
      </c>
      <c r="G242" s="11">
        <v>40</v>
      </c>
      <c r="H242" s="12">
        <v>1321361.2</v>
      </c>
      <c r="I242" s="13">
        <v>0.9</v>
      </c>
      <c r="J242" s="8" t="s">
        <v>60</v>
      </c>
      <c r="K242" s="11">
        <v>71.010000000000005</v>
      </c>
      <c r="L242" s="13">
        <v>84.94</v>
      </c>
      <c r="M242" s="11">
        <v>259.48</v>
      </c>
      <c r="N242" s="11">
        <v>21.15</v>
      </c>
      <c r="O242" s="11">
        <v>436.58</v>
      </c>
      <c r="P242" s="11">
        <v>92.16</v>
      </c>
      <c r="Q242" s="14"/>
    </row>
    <row r="243" spans="1:17" ht="19.5" hidden="1" x14ac:dyDescent="0.25">
      <c r="A243" s="7">
        <v>30125</v>
      </c>
      <c r="B243" s="15" t="s">
        <v>79</v>
      </c>
      <c r="C243" s="9" t="s">
        <v>59</v>
      </c>
      <c r="D243" s="10">
        <v>136</v>
      </c>
      <c r="E243" s="13">
        <v>6</v>
      </c>
      <c r="F243" s="10">
        <v>2000</v>
      </c>
      <c r="G243" s="11">
        <v>40</v>
      </c>
      <c r="H243" s="12">
        <v>922457.4</v>
      </c>
      <c r="I243" s="13">
        <v>0.9</v>
      </c>
      <c r="J243" s="8" t="s">
        <v>60</v>
      </c>
      <c r="K243" s="11">
        <v>56.27</v>
      </c>
      <c r="L243" s="13">
        <v>69.180000000000007</v>
      </c>
      <c r="M243" s="11">
        <v>133.16999999999999</v>
      </c>
      <c r="N243" s="11">
        <v>21.15</v>
      </c>
      <c r="O243" s="11">
        <v>279.77</v>
      </c>
      <c r="P243" s="11">
        <v>77.42</v>
      </c>
      <c r="Q243" s="6"/>
    </row>
    <row r="244" spans="1:17" hidden="1" x14ac:dyDescent="0.25">
      <c r="A244" s="7">
        <v>30130</v>
      </c>
      <c r="B244" s="8" t="s">
        <v>91</v>
      </c>
      <c r="C244" s="9" t="s">
        <v>59</v>
      </c>
      <c r="D244" s="10">
        <v>27</v>
      </c>
      <c r="E244" s="13">
        <v>6</v>
      </c>
      <c r="F244" s="10">
        <v>2000</v>
      </c>
      <c r="G244" s="11">
        <v>20</v>
      </c>
      <c r="H244" s="12">
        <v>121630.74</v>
      </c>
      <c r="I244" s="13">
        <v>0.8</v>
      </c>
      <c r="J244" s="8" t="s">
        <v>60</v>
      </c>
      <c r="K244" s="11">
        <v>9.89</v>
      </c>
      <c r="L244" s="13">
        <v>8.1</v>
      </c>
      <c r="M244" s="11">
        <v>24.96</v>
      </c>
      <c r="N244" s="11">
        <v>0</v>
      </c>
      <c r="O244" s="11">
        <v>42.95</v>
      </c>
      <c r="P244" s="11">
        <v>9.89</v>
      </c>
    </row>
    <row r="245" spans="1:17" hidden="1" x14ac:dyDescent="0.25">
      <c r="A245" s="7">
        <v>30135</v>
      </c>
      <c r="B245" s="8" t="s">
        <v>113</v>
      </c>
      <c r="C245" s="9" t="s">
        <v>59</v>
      </c>
      <c r="D245" s="10">
        <v>1</v>
      </c>
      <c r="E245" s="13">
        <v>3</v>
      </c>
      <c r="F245" s="10">
        <v>2000</v>
      </c>
      <c r="G245" s="11">
        <v>10</v>
      </c>
      <c r="H245" s="12">
        <v>2592.5500000000002</v>
      </c>
      <c r="I245" s="13">
        <v>0.7</v>
      </c>
      <c r="J245" s="8" t="s">
        <v>73</v>
      </c>
      <c r="K245" s="11">
        <v>0.43</v>
      </c>
      <c r="L245" s="13">
        <v>0.3</v>
      </c>
      <c r="M245" s="11">
        <v>5.88</v>
      </c>
      <c r="N245" s="11">
        <v>0</v>
      </c>
      <c r="O245" s="11">
        <v>6.61</v>
      </c>
      <c r="P245" s="11">
        <v>0.43</v>
      </c>
    </row>
    <row r="246" spans="1:17" hidden="1" x14ac:dyDescent="0.25">
      <c r="A246" s="7">
        <v>30140</v>
      </c>
      <c r="B246" s="8" t="s">
        <v>78</v>
      </c>
      <c r="C246" s="9" t="s">
        <v>59</v>
      </c>
      <c r="D246" s="10">
        <v>2</v>
      </c>
      <c r="E246" s="13">
        <v>5</v>
      </c>
      <c r="F246" s="10">
        <v>2000</v>
      </c>
      <c r="G246" s="11">
        <v>20</v>
      </c>
      <c r="H246" s="12">
        <v>31540.32</v>
      </c>
      <c r="I246" s="13">
        <v>0.7</v>
      </c>
      <c r="J246" s="8" t="s">
        <v>63</v>
      </c>
      <c r="K246" s="11">
        <v>2.99</v>
      </c>
      <c r="L246" s="13">
        <v>2.2000000000000002</v>
      </c>
      <c r="M246" s="11">
        <v>0</v>
      </c>
      <c r="N246" s="11">
        <v>0</v>
      </c>
      <c r="O246" s="11">
        <v>5.19</v>
      </c>
      <c r="P246" s="11">
        <v>2.99</v>
      </c>
    </row>
    <row r="247" spans="1:17" hidden="1" x14ac:dyDescent="0.25">
      <c r="A247" s="7">
        <v>30141</v>
      </c>
      <c r="B247" s="8" t="s">
        <v>77</v>
      </c>
      <c r="C247" s="9" t="s">
        <v>59</v>
      </c>
      <c r="D247" s="10">
        <v>5</v>
      </c>
      <c r="E247" s="13">
        <v>5</v>
      </c>
      <c r="F247" s="10">
        <v>2000</v>
      </c>
      <c r="G247" s="11">
        <v>20</v>
      </c>
      <c r="H247" s="12">
        <v>41588.35</v>
      </c>
      <c r="I247" s="13">
        <v>0.7</v>
      </c>
      <c r="J247" s="8" t="s">
        <v>63</v>
      </c>
      <c r="K247" s="11">
        <v>3.94</v>
      </c>
      <c r="L247" s="13">
        <v>2.91</v>
      </c>
      <c r="M247" s="11">
        <v>0</v>
      </c>
      <c r="N247" s="11">
        <v>0</v>
      </c>
      <c r="O247" s="11">
        <v>6.85</v>
      </c>
      <c r="P247" s="11">
        <v>3.94</v>
      </c>
    </row>
    <row r="248" spans="1:17" hidden="1" x14ac:dyDescent="0.25">
      <c r="A248" s="7">
        <v>30143</v>
      </c>
      <c r="B248" s="8" t="s">
        <v>108</v>
      </c>
      <c r="C248" s="9" t="s">
        <v>59</v>
      </c>
      <c r="D248" s="10">
        <v>13</v>
      </c>
      <c r="E248" s="13">
        <v>5</v>
      </c>
      <c r="F248" s="10">
        <v>2000</v>
      </c>
      <c r="G248" s="11">
        <v>20</v>
      </c>
      <c r="H248" s="12">
        <v>30152.21</v>
      </c>
      <c r="I248" s="13">
        <v>0.7</v>
      </c>
      <c r="J248" s="8" t="s">
        <v>63</v>
      </c>
      <c r="K248" s="11">
        <v>2.86</v>
      </c>
      <c r="L248" s="13">
        <v>2.11</v>
      </c>
      <c r="M248" s="11">
        <v>0</v>
      </c>
      <c r="N248" s="11">
        <v>20.64</v>
      </c>
      <c r="O248" s="11">
        <v>25.61</v>
      </c>
      <c r="P248" s="11">
        <v>23.5</v>
      </c>
    </row>
    <row r="249" spans="1:17" ht="19.5" hidden="1" x14ac:dyDescent="0.25">
      <c r="A249" s="7">
        <v>30145</v>
      </c>
      <c r="B249" s="15" t="s">
        <v>94</v>
      </c>
      <c r="C249" s="9" t="s">
        <v>59</v>
      </c>
      <c r="D249" s="10">
        <v>15</v>
      </c>
      <c r="E249" s="13">
        <v>7</v>
      </c>
      <c r="F249" s="10">
        <v>2000</v>
      </c>
      <c r="G249" s="11">
        <v>20</v>
      </c>
      <c r="H249" s="12">
        <v>101466.84</v>
      </c>
      <c r="I249" s="13">
        <v>0.8</v>
      </c>
      <c r="J249" s="8" t="s">
        <v>63</v>
      </c>
      <c r="K249" s="11">
        <v>7.27</v>
      </c>
      <c r="L249" s="13">
        <v>5.79</v>
      </c>
      <c r="M249" s="11">
        <v>0</v>
      </c>
      <c r="N249" s="11">
        <v>0</v>
      </c>
      <c r="O249" s="11">
        <v>13.06</v>
      </c>
      <c r="P249" s="11">
        <v>7.27</v>
      </c>
    </row>
    <row r="250" spans="1:17" ht="29.25" hidden="1" x14ac:dyDescent="0.25">
      <c r="A250" s="7">
        <v>30150</v>
      </c>
      <c r="B250" s="15" t="s">
        <v>98</v>
      </c>
      <c r="C250" s="9" t="s">
        <v>59</v>
      </c>
      <c r="D250" s="10">
        <v>147</v>
      </c>
      <c r="E250" s="13">
        <v>5</v>
      </c>
      <c r="F250" s="10">
        <v>2000</v>
      </c>
      <c r="G250" s="11">
        <v>20</v>
      </c>
      <c r="H250" s="12">
        <v>2141825.94</v>
      </c>
      <c r="I250" s="13">
        <v>0.5</v>
      </c>
      <c r="J250" s="8" t="s">
        <v>65</v>
      </c>
      <c r="K250" s="11">
        <v>203.38</v>
      </c>
      <c r="L250" s="13">
        <v>107.09</v>
      </c>
      <c r="M250" s="11">
        <v>0</v>
      </c>
      <c r="N250" s="11">
        <v>0</v>
      </c>
      <c r="O250" s="11">
        <v>310.47000000000003</v>
      </c>
      <c r="P250" s="11">
        <v>203.38</v>
      </c>
    </row>
    <row r="251" spans="1:17" hidden="1" x14ac:dyDescent="0.25">
      <c r="A251" s="7">
        <v>30158</v>
      </c>
      <c r="B251" s="8" t="s">
        <v>106</v>
      </c>
      <c r="C251" s="9" t="s">
        <v>59</v>
      </c>
      <c r="D251" s="10">
        <v>45</v>
      </c>
      <c r="E251" s="13">
        <v>5</v>
      </c>
      <c r="F251" s="10">
        <v>2000</v>
      </c>
      <c r="G251" s="11">
        <v>30</v>
      </c>
      <c r="H251" s="12">
        <v>499000</v>
      </c>
      <c r="I251" s="13">
        <v>0.7</v>
      </c>
      <c r="J251" s="8" t="s">
        <v>60</v>
      </c>
      <c r="K251" s="11">
        <v>41.46</v>
      </c>
      <c r="L251" s="13">
        <v>34.93</v>
      </c>
      <c r="M251" s="11">
        <v>61.2</v>
      </c>
      <c r="N251" s="11">
        <v>34.409999999999997</v>
      </c>
      <c r="O251" s="11">
        <v>172</v>
      </c>
      <c r="P251" s="11">
        <v>75.87</v>
      </c>
    </row>
    <row r="252" spans="1:17" hidden="1" x14ac:dyDescent="0.25">
      <c r="A252" s="7">
        <v>30165</v>
      </c>
      <c r="B252" s="8" t="s">
        <v>90</v>
      </c>
      <c r="C252" s="9" t="s">
        <v>59</v>
      </c>
      <c r="D252" s="10">
        <v>331</v>
      </c>
      <c r="E252" s="13">
        <v>6</v>
      </c>
      <c r="F252" s="10">
        <v>2000</v>
      </c>
      <c r="G252" s="11">
        <v>20</v>
      </c>
      <c r="H252" s="12">
        <v>897673.88</v>
      </c>
      <c r="I252" s="13">
        <v>0.8</v>
      </c>
      <c r="J252" s="8" t="s">
        <v>60</v>
      </c>
      <c r="K252" s="11">
        <v>73.02</v>
      </c>
      <c r="L252" s="13">
        <v>59.84</v>
      </c>
      <c r="M252" s="11">
        <v>306.2</v>
      </c>
      <c r="N252" s="11">
        <v>0</v>
      </c>
      <c r="O252" s="11">
        <v>439.06</v>
      </c>
      <c r="P252" s="11">
        <v>73.02</v>
      </c>
    </row>
    <row r="253" spans="1:17" ht="19.5" hidden="1" x14ac:dyDescent="0.25">
      <c r="A253" s="7">
        <v>30170</v>
      </c>
      <c r="B253" s="15" t="s">
        <v>109</v>
      </c>
      <c r="C253" s="9" t="s">
        <v>59</v>
      </c>
      <c r="D253" s="10">
        <v>56</v>
      </c>
      <c r="E253" s="13">
        <v>6</v>
      </c>
      <c r="F253" s="10">
        <v>2000</v>
      </c>
      <c r="G253" s="11">
        <v>20</v>
      </c>
      <c r="H253" s="12">
        <v>1472855.55</v>
      </c>
      <c r="I253" s="13">
        <v>0.8</v>
      </c>
      <c r="J253" s="8" t="s">
        <v>60</v>
      </c>
      <c r="K253" s="11">
        <v>119.8</v>
      </c>
      <c r="L253" s="13">
        <v>98.19</v>
      </c>
      <c r="M253" s="11">
        <v>30.46</v>
      </c>
      <c r="N253" s="11">
        <v>34.409999999999997</v>
      </c>
      <c r="O253" s="11">
        <v>282.86</v>
      </c>
      <c r="P253" s="11">
        <v>154.21</v>
      </c>
    </row>
    <row r="254" spans="1:17" hidden="1" x14ac:dyDescent="0.25">
      <c r="A254" s="7">
        <v>30175</v>
      </c>
      <c r="B254" s="8" t="s">
        <v>74</v>
      </c>
      <c r="C254" s="9" t="s">
        <v>59</v>
      </c>
      <c r="D254" s="10">
        <v>0</v>
      </c>
      <c r="E254" s="13">
        <v>3</v>
      </c>
      <c r="F254" s="10">
        <v>2000</v>
      </c>
      <c r="G254" s="11">
        <v>10</v>
      </c>
      <c r="H254" s="12">
        <v>4321.54</v>
      </c>
      <c r="I254" s="13">
        <v>0.5</v>
      </c>
      <c r="J254" s="8" t="s">
        <v>63</v>
      </c>
      <c r="K254" s="11">
        <v>0.72</v>
      </c>
      <c r="L254" s="13">
        <v>0.36</v>
      </c>
      <c r="M254" s="11">
        <v>0</v>
      </c>
      <c r="N254" s="11">
        <v>0</v>
      </c>
      <c r="O254" s="11">
        <v>1.08</v>
      </c>
      <c r="P254" s="11">
        <v>0.72</v>
      </c>
    </row>
    <row r="255" spans="1:17" hidden="1" x14ac:dyDescent="0.25">
      <c r="A255" s="7">
        <v>30180</v>
      </c>
      <c r="B255" s="8" t="s">
        <v>76</v>
      </c>
      <c r="C255" s="9" t="s">
        <v>59</v>
      </c>
      <c r="D255" s="10">
        <v>10</v>
      </c>
      <c r="E255" s="13">
        <v>5</v>
      </c>
      <c r="F255" s="10">
        <v>2000</v>
      </c>
      <c r="G255" s="11">
        <v>20</v>
      </c>
      <c r="H255" s="12">
        <v>37376.14</v>
      </c>
      <c r="I255" s="13">
        <v>0.6</v>
      </c>
      <c r="J255" s="8" t="s">
        <v>73</v>
      </c>
      <c r="K255" s="11">
        <v>3.54</v>
      </c>
      <c r="L255" s="13">
        <v>2.2400000000000002</v>
      </c>
      <c r="M255" s="11">
        <v>18.72</v>
      </c>
      <c r="N255" s="11">
        <v>0</v>
      </c>
      <c r="O255" s="11">
        <v>24.5</v>
      </c>
      <c r="P255" s="11">
        <v>3.54</v>
      </c>
    </row>
    <row r="256" spans="1:17" hidden="1" x14ac:dyDescent="0.25">
      <c r="A256" s="7">
        <v>30185</v>
      </c>
      <c r="B256" s="8" t="s">
        <v>99</v>
      </c>
      <c r="C256" s="9" t="s">
        <v>59</v>
      </c>
      <c r="D256" s="10">
        <v>0</v>
      </c>
      <c r="E256" s="13">
        <v>1</v>
      </c>
      <c r="F256" s="10">
        <v>1000</v>
      </c>
      <c r="G256" s="11">
        <v>0</v>
      </c>
      <c r="H256" s="12">
        <v>1126.6600000000001</v>
      </c>
      <c r="I256" s="13">
        <v>0.5</v>
      </c>
      <c r="J256" s="8" t="s">
        <v>65</v>
      </c>
      <c r="K256" s="11">
        <v>1.19</v>
      </c>
      <c r="L256" s="13">
        <v>0.56000000000000005</v>
      </c>
      <c r="M256" s="11">
        <v>0</v>
      </c>
      <c r="N256" s="11">
        <v>0</v>
      </c>
      <c r="O256" s="11">
        <v>1.75</v>
      </c>
      <c r="P256" s="11">
        <v>1.19</v>
      </c>
    </row>
    <row r="257" spans="1:16" hidden="1" x14ac:dyDescent="0.25">
      <c r="A257" s="7">
        <v>31012</v>
      </c>
      <c r="B257" s="8" t="s">
        <v>86</v>
      </c>
      <c r="C257" s="9" t="s">
        <v>59</v>
      </c>
      <c r="D257" s="10">
        <v>0</v>
      </c>
      <c r="E257" s="13">
        <v>11</v>
      </c>
      <c r="F257" s="10">
        <v>1250</v>
      </c>
      <c r="G257" s="11">
        <v>15</v>
      </c>
      <c r="H257" s="12">
        <v>53487.75</v>
      </c>
      <c r="I257" s="13">
        <v>0.5</v>
      </c>
      <c r="J257" s="8" t="s">
        <v>65</v>
      </c>
      <c r="K257" s="11">
        <v>4.6100000000000003</v>
      </c>
      <c r="L257" s="13">
        <v>1.94</v>
      </c>
      <c r="M257" s="11">
        <v>0</v>
      </c>
      <c r="N257" s="11">
        <v>0</v>
      </c>
      <c r="O257" s="11">
        <v>6.55</v>
      </c>
      <c r="P257" s="11">
        <v>4.6100000000000003</v>
      </c>
    </row>
    <row r="258" spans="1:16" hidden="1" x14ac:dyDescent="0.25">
      <c r="A258" s="7">
        <v>31013</v>
      </c>
      <c r="B258" s="8" t="s">
        <v>104</v>
      </c>
      <c r="C258" s="9" t="s">
        <v>59</v>
      </c>
      <c r="D258" s="10">
        <v>0</v>
      </c>
      <c r="E258" s="13">
        <v>10</v>
      </c>
      <c r="F258" s="10">
        <v>2000</v>
      </c>
      <c r="G258" s="11">
        <v>20</v>
      </c>
      <c r="H258" s="12">
        <v>7631.49</v>
      </c>
      <c r="I258" s="13">
        <v>0.5</v>
      </c>
      <c r="J258" s="8" t="s">
        <v>65</v>
      </c>
      <c r="K258" s="11">
        <v>0.41</v>
      </c>
      <c r="L258" s="13">
        <v>0.19</v>
      </c>
      <c r="M258" s="11">
        <v>0</v>
      </c>
      <c r="N258" s="11">
        <v>0</v>
      </c>
      <c r="O258" s="11">
        <v>0.6</v>
      </c>
      <c r="P258" s="11">
        <v>0.41</v>
      </c>
    </row>
    <row r="259" spans="1:16" hidden="1" x14ac:dyDescent="0.25">
      <c r="A259" s="7">
        <v>31015</v>
      </c>
      <c r="B259" s="8" t="s">
        <v>39</v>
      </c>
      <c r="C259" s="9" t="s">
        <v>59</v>
      </c>
      <c r="D259" s="10">
        <v>2</v>
      </c>
      <c r="E259" s="13">
        <v>3</v>
      </c>
      <c r="F259" s="10">
        <v>400</v>
      </c>
      <c r="G259" s="11">
        <v>10</v>
      </c>
      <c r="H259" s="12">
        <v>2030.09</v>
      </c>
      <c r="I259" s="13">
        <v>0.9</v>
      </c>
      <c r="J259" s="8" t="s">
        <v>73</v>
      </c>
      <c r="K259" s="11">
        <v>1.7</v>
      </c>
      <c r="L259" s="13">
        <v>1.52</v>
      </c>
      <c r="M259" s="11">
        <v>2.14</v>
      </c>
      <c r="N259" s="11">
        <v>0</v>
      </c>
      <c r="O259" s="11">
        <v>5.36</v>
      </c>
      <c r="P259" s="11">
        <v>1.7</v>
      </c>
    </row>
    <row r="260" spans="1:16" ht="19.5" hidden="1" x14ac:dyDescent="0.25">
      <c r="A260" s="7">
        <v>31017</v>
      </c>
      <c r="B260" s="15" t="s">
        <v>64</v>
      </c>
      <c r="C260" s="9" t="s">
        <v>59</v>
      </c>
      <c r="D260" s="10">
        <v>20</v>
      </c>
      <c r="E260" s="11">
        <v>7</v>
      </c>
      <c r="F260" s="10">
        <v>2000</v>
      </c>
      <c r="G260" s="11">
        <v>20</v>
      </c>
      <c r="H260" s="12">
        <v>531461.34</v>
      </c>
      <c r="I260" s="13">
        <v>0.8</v>
      </c>
      <c r="J260" s="8" t="s">
        <v>60</v>
      </c>
      <c r="K260" s="11">
        <v>38.08</v>
      </c>
      <c r="L260" s="13">
        <v>30.36</v>
      </c>
      <c r="M260" s="11">
        <v>19.579999999999998</v>
      </c>
      <c r="N260" s="11">
        <v>20.64</v>
      </c>
      <c r="O260" s="11">
        <v>108.66</v>
      </c>
      <c r="P260" s="11">
        <v>58.72</v>
      </c>
    </row>
    <row r="261" spans="1:16" hidden="1" x14ac:dyDescent="0.25">
      <c r="A261" s="7">
        <v>31018</v>
      </c>
      <c r="B261" s="8" t="s">
        <v>89</v>
      </c>
      <c r="C261" s="9" t="s">
        <v>59</v>
      </c>
      <c r="D261" s="10">
        <v>3</v>
      </c>
      <c r="E261" s="13">
        <v>6</v>
      </c>
      <c r="F261" s="10">
        <v>2000</v>
      </c>
      <c r="G261" s="11">
        <v>20</v>
      </c>
      <c r="H261" s="12">
        <v>11501.67</v>
      </c>
      <c r="I261" s="13">
        <v>0.8</v>
      </c>
      <c r="J261" s="8" t="s">
        <v>73</v>
      </c>
      <c r="K261" s="11">
        <v>0.93</v>
      </c>
      <c r="L261" s="13">
        <v>0.76</v>
      </c>
      <c r="M261" s="11">
        <v>3.21</v>
      </c>
      <c r="N261" s="11">
        <v>0</v>
      </c>
      <c r="O261" s="11">
        <v>4.9000000000000004</v>
      </c>
      <c r="P261" s="11">
        <v>0.93</v>
      </c>
    </row>
    <row r="262" spans="1:16" hidden="1" x14ac:dyDescent="0.25">
      <c r="A262" s="7">
        <v>31062</v>
      </c>
      <c r="B262" s="8" t="s">
        <v>82</v>
      </c>
      <c r="C262" s="9" t="s">
        <v>59</v>
      </c>
      <c r="D262" s="10">
        <v>136</v>
      </c>
      <c r="E262" s="13">
        <v>7</v>
      </c>
      <c r="F262" s="10">
        <v>2000</v>
      </c>
      <c r="G262" s="11">
        <v>40</v>
      </c>
      <c r="H262" s="12">
        <v>716842.4</v>
      </c>
      <c r="I262" s="13">
        <v>0.9</v>
      </c>
      <c r="J262" s="8" t="s">
        <v>60</v>
      </c>
      <c r="K262" s="11">
        <v>38.520000000000003</v>
      </c>
      <c r="L262" s="13">
        <v>46.08</v>
      </c>
      <c r="M262" s="11">
        <v>133.16999999999999</v>
      </c>
      <c r="N262" s="11">
        <v>25.99</v>
      </c>
      <c r="O262" s="11">
        <v>243.76</v>
      </c>
      <c r="P262" s="11">
        <v>64.510000000000005</v>
      </c>
    </row>
    <row r="263" spans="1:16" hidden="1" x14ac:dyDescent="0.25"/>
    <row r="264" spans="1:16" hidden="1" x14ac:dyDescent="0.25"/>
    <row r="265" spans="1:16" hidden="1" x14ac:dyDescent="0.25"/>
    <row r="266" spans="1:16" hidden="1" x14ac:dyDescent="0.25"/>
    <row r="267" spans="1:16" hidden="1" x14ac:dyDescent="0.25"/>
    <row r="268" spans="1:16" hidden="1" x14ac:dyDescent="0.25"/>
    <row r="269" spans="1:16" hidden="1" x14ac:dyDescent="0.25"/>
    <row r="270" spans="1:16" hidden="1" x14ac:dyDescent="0.25"/>
    <row r="271" spans="1:16" hidden="1" x14ac:dyDescent="0.25"/>
    <row r="272" spans="1:16" hidden="1" x14ac:dyDescent="0.25"/>
    <row r="273" spans="1:17" hidden="1" x14ac:dyDescent="0.25"/>
    <row r="274" spans="1:17" hidden="1" x14ac:dyDescent="0.25"/>
    <row r="275" spans="1:17" hidden="1" x14ac:dyDescent="0.25"/>
    <row r="276" spans="1:17" hidden="1" x14ac:dyDescent="0.25"/>
    <row r="277" spans="1:17" hidden="1" x14ac:dyDescent="0.25"/>
    <row r="278" spans="1:17" hidden="1" x14ac:dyDescent="0.25"/>
    <row r="279" spans="1:17" hidden="1" x14ac:dyDescent="0.25"/>
    <row r="280" spans="1:17" hidden="1" x14ac:dyDescent="0.25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</row>
    <row r="281" spans="1:17" ht="22.5" hidden="1" x14ac:dyDescent="0.25">
      <c r="A281" s="3" t="s">
        <v>42</v>
      </c>
      <c r="B281" s="3" t="s">
        <v>43</v>
      </c>
      <c r="C281" s="4" t="s">
        <v>44</v>
      </c>
      <c r="D281" s="5" t="s">
        <v>45</v>
      </c>
      <c r="E281" s="4" t="s">
        <v>46</v>
      </c>
      <c r="F281" s="5" t="s">
        <v>47</v>
      </c>
      <c r="G281" s="5" t="s">
        <v>48</v>
      </c>
      <c r="H281" s="5" t="s">
        <v>49</v>
      </c>
      <c r="I281" s="4" t="s">
        <v>50</v>
      </c>
      <c r="J281" s="3" t="s">
        <v>51</v>
      </c>
      <c r="K281" s="5" t="s">
        <v>52</v>
      </c>
      <c r="L281" s="5" t="s">
        <v>53</v>
      </c>
      <c r="M281" s="5" t="s">
        <v>54</v>
      </c>
      <c r="N281" s="5" t="s">
        <v>55</v>
      </c>
      <c r="O281" s="5" t="s">
        <v>56</v>
      </c>
      <c r="P281" s="5" t="s">
        <v>57</v>
      </c>
      <c r="Q281" s="6"/>
    </row>
    <row r="282" spans="1:17" ht="19.5" hidden="1" x14ac:dyDescent="0.25">
      <c r="A282" s="7">
        <v>30000</v>
      </c>
      <c r="B282" s="15" t="s">
        <v>69</v>
      </c>
      <c r="C282" s="9" t="s">
        <v>59</v>
      </c>
      <c r="D282" s="10">
        <v>127</v>
      </c>
      <c r="E282" s="11">
        <v>9</v>
      </c>
      <c r="F282" s="10">
        <v>2000</v>
      </c>
      <c r="G282" s="11">
        <v>30</v>
      </c>
      <c r="H282" s="12">
        <v>1706049.24</v>
      </c>
      <c r="I282" s="13">
        <v>1</v>
      </c>
      <c r="J282" s="8" t="s">
        <v>60</v>
      </c>
      <c r="K282" s="11">
        <v>94.77</v>
      </c>
      <c r="L282" s="11">
        <v>94.78</v>
      </c>
      <c r="M282" s="11">
        <v>98.67</v>
      </c>
      <c r="N282" s="11">
        <v>41.24</v>
      </c>
      <c r="O282" s="11">
        <v>329.46</v>
      </c>
      <c r="P282" s="11">
        <v>136.01</v>
      </c>
      <c r="Q282" s="14"/>
    </row>
    <row r="283" spans="1:17" ht="19.5" hidden="1" x14ac:dyDescent="0.25">
      <c r="A283" s="7">
        <v>30001</v>
      </c>
      <c r="B283" s="15" t="s">
        <v>70</v>
      </c>
      <c r="C283" s="9" t="s">
        <v>59</v>
      </c>
      <c r="D283" s="10">
        <v>259</v>
      </c>
      <c r="E283" s="11">
        <v>9</v>
      </c>
      <c r="F283" s="10">
        <v>2000</v>
      </c>
      <c r="G283" s="11">
        <v>30</v>
      </c>
      <c r="H283" s="12">
        <v>4780458.88</v>
      </c>
      <c r="I283" s="13">
        <v>1</v>
      </c>
      <c r="J283" s="8" t="s">
        <v>60</v>
      </c>
      <c r="K283" s="11">
        <v>265.57</v>
      </c>
      <c r="L283" s="11">
        <v>265.58</v>
      </c>
      <c r="M283" s="11">
        <v>201.24</v>
      </c>
      <c r="N283" s="11">
        <v>41.24</v>
      </c>
      <c r="O283" s="11">
        <v>773.63</v>
      </c>
      <c r="P283" s="11">
        <v>306.81</v>
      </c>
      <c r="Q283" s="14"/>
    </row>
    <row r="284" spans="1:17" ht="19.5" hidden="1" x14ac:dyDescent="0.25">
      <c r="A284" s="7">
        <v>30002</v>
      </c>
      <c r="B284" s="15" t="s">
        <v>67</v>
      </c>
      <c r="C284" s="9" t="s">
        <v>59</v>
      </c>
      <c r="D284" s="10">
        <v>259</v>
      </c>
      <c r="E284" s="11">
        <v>9</v>
      </c>
      <c r="F284" s="10">
        <v>2000</v>
      </c>
      <c r="G284" s="11">
        <v>30</v>
      </c>
      <c r="H284" s="12">
        <v>4844316.88</v>
      </c>
      <c r="I284" s="13">
        <v>1</v>
      </c>
      <c r="J284" s="8" t="s">
        <v>60</v>
      </c>
      <c r="K284" s="11">
        <v>269.12</v>
      </c>
      <c r="L284" s="11">
        <v>269.12</v>
      </c>
      <c r="M284" s="11">
        <v>201.24</v>
      </c>
      <c r="N284" s="11">
        <v>41.24</v>
      </c>
      <c r="O284" s="11">
        <v>780.72</v>
      </c>
      <c r="P284" s="11">
        <v>310.36</v>
      </c>
      <c r="Q284" s="14"/>
    </row>
    <row r="285" spans="1:17" ht="18" hidden="1" x14ac:dyDescent="0.25">
      <c r="A285" s="7">
        <v>30005</v>
      </c>
      <c r="B285" s="8" t="s">
        <v>8</v>
      </c>
      <c r="C285" s="9" t="s">
        <v>59</v>
      </c>
      <c r="D285" s="10">
        <v>77</v>
      </c>
      <c r="E285" s="11">
        <v>6</v>
      </c>
      <c r="F285" s="10">
        <v>2000</v>
      </c>
      <c r="G285" s="11">
        <v>20</v>
      </c>
      <c r="H285" s="12">
        <v>356065</v>
      </c>
      <c r="I285" s="13">
        <v>0.7</v>
      </c>
      <c r="J285" s="8" t="s">
        <v>60</v>
      </c>
      <c r="K285" s="11">
        <v>29.96</v>
      </c>
      <c r="L285" s="11">
        <v>20.77</v>
      </c>
      <c r="M285" s="11">
        <v>76.92</v>
      </c>
      <c r="N285" s="11">
        <v>27.56</v>
      </c>
      <c r="O285" s="11">
        <v>155.21</v>
      </c>
      <c r="P285" s="11">
        <v>57.52</v>
      </c>
      <c r="Q285" s="14"/>
    </row>
    <row r="286" spans="1:17" hidden="1" x14ac:dyDescent="0.25">
      <c r="A286" s="7">
        <v>30006</v>
      </c>
      <c r="B286" s="8" t="s">
        <v>66</v>
      </c>
      <c r="C286" s="9" t="s">
        <v>59</v>
      </c>
      <c r="D286" s="10">
        <v>77</v>
      </c>
      <c r="E286" s="11">
        <v>6</v>
      </c>
      <c r="F286" s="10">
        <v>2000</v>
      </c>
      <c r="G286" s="11">
        <v>20</v>
      </c>
      <c r="H286" s="12">
        <v>380131.13</v>
      </c>
      <c r="I286" s="13">
        <v>0.7</v>
      </c>
      <c r="J286" s="8" t="s">
        <v>60</v>
      </c>
      <c r="K286" s="11">
        <v>31.99</v>
      </c>
      <c r="L286" s="11">
        <v>22.17</v>
      </c>
      <c r="M286" s="11">
        <v>76.92</v>
      </c>
      <c r="N286" s="11">
        <v>27.56</v>
      </c>
      <c r="O286" s="11">
        <v>158.63999999999999</v>
      </c>
      <c r="P286" s="11">
        <v>59.55</v>
      </c>
      <c r="Q286" s="14"/>
    </row>
    <row r="287" spans="1:17" ht="19.5" hidden="1" x14ac:dyDescent="0.25">
      <c r="A287" s="7">
        <v>30007</v>
      </c>
      <c r="B287" s="15" t="s">
        <v>88</v>
      </c>
      <c r="C287" s="9" t="s">
        <v>59</v>
      </c>
      <c r="D287" s="10">
        <v>195</v>
      </c>
      <c r="E287" s="13">
        <v>5</v>
      </c>
      <c r="F287" s="10">
        <v>2000</v>
      </c>
      <c r="G287" s="11">
        <v>30</v>
      </c>
      <c r="H287" s="12">
        <v>2033718.3</v>
      </c>
      <c r="I287" s="13">
        <v>0.7</v>
      </c>
      <c r="J287" s="8" t="s">
        <v>60</v>
      </c>
      <c r="K287" s="11">
        <v>178.96</v>
      </c>
      <c r="L287" s="11">
        <v>142.36000000000001</v>
      </c>
      <c r="M287" s="11">
        <v>86.58</v>
      </c>
      <c r="N287" s="11">
        <v>41.24</v>
      </c>
      <c r="O287" s="11">
        <v>449.14</v>
      </c>
      <c r="P287" s="11">
        <v>220.2</v>
      </c>
      <c r="Q287" s="14"/>
    </row>
    <row r="288" spans="1:17" ht="18" hidden="1" x14ac:dyDescent="0.25">
      <c r="A288" s="7">
        <v>30008</v>
      </c>
      <c r="B288" s="8" t="s">
        <v>112</v>
      </c>
      <c r="C288" s="9" t="s">
        <v>59</v>
      </c>
      <c r="D288" s="10">
        <v>58</v>
      </c>
      <c r="E288" s="13">
        <v>5</v>
      </c>
      <c r="F288" s="10">
        <v>2000</v>
      </c>
      <c r="G288" s="11">
        <v>30</v>
      </c>
      <c r="H288" s="12">
        <v>447792.33</v>
      </c>
      <c r="I288" s="13">
        <v>0.7</v>
      </c>
      <c r="J288" s="8" t="s">
        <v>60</v>
      </c>
      <c r="K288" s="11">
        <v>39.4</v>
      </c>
      <c r="L288" s="11">
        <v>31.34</v>
      </c>
      <c r="M288" s="11">
        <v>41.84</v>
      </c>
      <c r="N288" s="11">
        <v>41.24</v>
      </c>
      <c r="O288" s="11">
        <v>153.82</v>
      </c>
      <c r="P288" s="11">
        <v>80.64</v>
      </c>
      <c r="Q288" s="14"/>
    </row>
    <row r="289" spans="1:17" ht="19.5" hidden="1" x14ac:dyDescent="0.25">
      <c r="A289" s="7">
        <v>30009</v>
      </c>
      <c r="B289" s="15" t="s">
        <v>62</v>
      </c>
      <c r="C289" s="9" t="s">
        <v>59</v>
      </c>
      <c r="D289" s="10">
        <v>82</v>
      </c>
      <c r="E289" s="11">
        <v>6</v>
      </c>
      <c r="F289" s="10">
        <v>2000</v>
      </c>
      <c r="G289" s="11">
        <v>20</v>
      </c>
      <c r="H289" s="12">
        <v>782115.23</v>
      </c>
      <c r="I289" s="13">
        <v>0.8</v>
      </c>
      <c r="J289" s="8" t="s">
        <v>60</v>
      </c>
      <c r="K289" s="11">
        <v>65.819999999999993</v>
      </c>
      <c r="L289" s="11">
        <v>52.14</v>
      </c>
      <c r="M289" s="11">
        <v>72.81</v>
      </c>
      <c r="N289" s="11">
        <v>41.24</v>
      </c>
      <c r="O289" s="11">
        <v>232.01</v>
      </c>
      <c r="P289" s="11">
        <v>107.06</v>
      </c>
      <c r="Q289" s="14"/>
    </row>
    <row r="290" spans="1:17" ht="19.5" hidden="1" x14ac:dyDescent="0.25">
      <c r="A290" s="7">
        <v>30010</v>
      </c>
      <c r="B290" s="15" t="s">
        <v>87</v>
      </c>
      <c r="C290" s="9" t="s">
        <v>59</v>
      </c>
      <c r="D290" s="10">
        <v>113</v>
      </c>
      <c r="E290" s="13">
        <v>5</v>
      </c>
      <c r="F290" s="10">
        <v>2000</v>
      </c>
      <c r="G290" s="11">
        <v>30</v>
      </c>
      <c r="H290" s="12">
        <v>980910.33</v>
      </c>
      <c r="I290" s="13">
        <v>0.7</v>
      </c>
      <c r="J290" s="8" t="s">
        <v>60</v>
      </c>
      <c r="K290" s="11">
        <v>86.31</v>
      </c>
      <c r="L290" s="11">
        <v>68.66</v>
      </c>
      <c r="M290" s="11">
        <v>50.17</v>
      </c>
      <c r="N290" s="11">
        <v>41.24</v>
      </c>
      <c r="O290" s="11">
        <v>246.38</v>
      </c>
      <c r="P290" s="11">
        <v>127.55</v>
      </c>
      <c r="Q290" s="14"/>
    </row>
    <row r="291" spans="1:17" hidden="1" x14ac:dyDescent="0.25">
      <c r="A291" s="7">
        <v>30011</v>
      </c>
      <c r="B291" s="8" t="s">
        <v>6</v>
      </c>
      <c r="C291" s="9" t="s">
        <v>59</v>
      </c>
      <c r="D291" s="10">
        <v>103</v>
      </c>
      <c r="E291" s="13">
        <v>5</v>
      </c>
      <c r="F291" s="10">
        <v>2000</v>
      </c>
      <c r="G291" s="11">
        <v>30</v>
      </c>
      <c r="H291" s="12">
        <v>1056455.28</v>
      </c>
      <c r="I291" s="13">
        <v>0.7</v>
      </c>
      <c r="J291" s="8" t="s">
        <v>60</v>
      </c>
      <c r="K291" s="11">
        <v>92.96</v>
      </c>
      <c r="L291" s="11">
        <v>73.95</v>
      </c>
      <c r="M291" s="11">
        <v>74.31</v>
      </c>
      <c r="N291" s="11">
        <v>41.24</v>
      </c>
      <c r="O291" s="11">
        <v>282.45999999999998</v>
      </c>
      <c r="P291" s="11">
        <v>134.19999999999999</v>
      </c>
      <c r="Q291" s="14"/>
    </row>
    <row r="292" spans="1:17" hidden="1" x14ac:dyDescent="0.25">
      <c r="A292" s="7">
        <v>30012</v>
      </c>
      <c r="B292" s="8" t="s">
        <v>58</v>
      </c>
      <c r="C292" s="9" t="s">
        <v>59</v>
      </c>
      <c r="D292" s="10">
        <v>82</v>
      </c>
      <c r="E292" s="11">
        <v>6</v>
      </c>
      <c r="F292" s="10">
        <v>2000</v>
      </c>
      <c r="G292" s="11">
        <v>20</v>
      </c>
      <c r="H292" s="12">
        <v>922455.74</v>
      </c>
      <c r="I292" s="13">
        <v>0.8</v>
      </c>
      <c r="J292" s="8" t="s">
        <v>60</v>
      </c>
      <c r="K292" s="11">
        <v>77.63</v>
      </c>
      <c r="L292" s="11">
        <v>61.49</v>
      </c>
      <c r="M292" s="11">
        <v>122.87</v>
      </c>
      <c r="N292" s="11">
        <v>41.24</v>
      </c>
      <c r="O292" s="11">
        <v>303.23</v>
      </c>
      <c r="P292" s="11">
        <v>118.87</v>
      </c>
      <c r="Q292" s="14"/>
    </row>
    <row r="293" spans="1:17" hidden="1" x14ac:dyDescent="0.25">
      <c r="A293" s="7">
        <v>30013</v>
      </c>
      <c r="B293" s="8" t="s">
        <v>10</v>
      </c>
      <c r="C293" s="9" t="s">
        <v>59</v>
      </c>
      <c r="D293" s="10">
        <v>0</v>
      </c>
      <c r="E293" s="13">
        <v>7</v>
      </c>
      <c r="F293" s="10">
        <v>2000</v>
      </c>
      <c r="G293" s="11">
        <v>10</v>
      </c>
      <c r="H293" s="12">
        <v>42192.93</v>
      </c>
      <c r="I293" s="13">
        <v>0.5</v>
      </c>
      <c r="J293" s="8" t="s">
        <v>65</v>
      </c>
      <c r="K293" s="11">
        <v>3.43</v>
      </c>
      <c r="L293" s="11">
        <v>1.5</v>
      </c>
      <c r="M293" s="11">
        <v>0</v>
      </c>
      <c r="N293" s="11">
        <v>0</v>
      </c>
      <c r="O293" s="11">
        <v>4.93</v>
      </c>
      <c r="P293" s="11">
        <v>3.43</v>
      </c>
      <c r="Q293" s="6"/>
    </row>
    <row r="294" spans="1:17" ht="29.25" hidden="1" x14ac:dyDescent="0.25">
      <c r="A294" s="7">
        <v>30014</v>
      </c>
      <c r="B294" s="15" t="s">
        <v>61</v>
      </c>
      <c r="C294" s="9" t="s">
        <v>59</v>
      </c>
      <c r="D294" s="10">
        <v>97</v>
      </c>
      <c r="E294" s="11">
        <v>6</v>
      </c>
      <c r="F294" s="10">
        <v>2000</v>
      </c>
      <c r="G294" s="11">
        <v>20</v>
      </c>
      <c r="H294" s="12">
        <v>920174.16</v>
      </c>
      <c r="I294" s="13">
        <v>0.8</v>
      </c>
      <c r="J294" s="8" t="s">
        <v>60</v>
      </c>
      <c r="K294" s="11">
        <v>77.44</v>
      </c>
      <c r="L294" s="11">
        <v>61.34</v>
      </c>
      <c r="M294" s="11">
        <v>86.13</v>
      </c>
      <c r="N294" s="11">
        <v>41.24</v>
      </c>
      <c r="O294" s="11">
        <v>266.14999999999998</v>
      </c>
      <c r="P294" s="11">
        <v>118.68</v>
      </c>
      <c r="Q294" s="14"/>
    </row>
    <row r="295" spans="1:17" ht="19.5" hidden="1" x14ac:dyDescent="0.25">
      <c r="A295" s="7">
        <v>30015</v>
      </c>
      <c r="B295" s="15" t="s">
        <v>114</v>
      </c>
      <c r="C295" s="9" t="s">
        <v>59</v>
      </c>
      <c r="D295" s="10">
        <v>85</v>
      </c>
      <c r="E295" s="13">
        <v>6</v>
      </c>
      <c r="F295" s="10">
        <v>2000</v>
      </c>
      <c r="G295" s="11">
        <v>20</v>
      </c>
      <c r="H295" s="12">
        <v>1057213.27</v>
      </c>
      <c r="I295" s="13">
        <v>0.8</v>
      </c>
      <c r="J295" s="8" t="s">
        <v>60</v>
      </c>
      <c r="K295" s="11">
        <v>88.98</v>
      </c>
      <c r="L295" s="11">
        <v>70.48</v>
      </c>
      <c r="M295" s="11">
        <v>61.32</v>
      </c>
      <c r="N295" s="11">
        <v>41.24</v>
      </c>
      <c r="O295" s="11">
        <v>262.02</v>
      </c>
      <c r="P295" s="11">
        <v>130.22</v>
      </c>
      <c r="Q295" s="14"/>
    </row>
    <row r="296" spans="1:17" hidden="1" x14ac:dyDescent="0.25">
      <c r="A296" s="7">
        <v>30016</v>
      </c>
      <c r="B296" s="8" t="s">
        <v>16</v>
      </c>
      <c r="C296" s="9" t="s">
        <v>59</v>
      </c>
      <c r="D296" s="10">
        <v>44</v>
      </c>
      <c r="E296" s="11">
        <v>7</v>
      </c>
      <c r="F296" s="10">
        <v>2000</v>
      </c>
      <c r="G296" s="11">
        <v>20</v>
      </c>
      <c r="H296" s="12">
        <v>1486715.28</v>
      </c>
      <c r="I296" s="13">
        <v>0.7</v>
      </c>
      <c r="J296" s="8" t="s">
        <v>63</v>
      </c>
      <c r="K296" s="11">
        <v>110.43</v>
      </c>
      <c r="L296" s="11">
        <v>74.33</v>
      </c>
      <c r="M296" s="11">
        <v>0</v>
      </c>
      <c r="N296" s="11">
        <v>41.24</v>
      </c>
      <c r="O296" s="11">
        <v>226</v>
      </c>
      <c r="P296" s="11">
        <v>151.66999999999999</v>
      </c>
      <c r="Q296" s="14"/>
    </row>
    <row r="297" spans="1:17" hidden="1" x14ac:dyDescent="0.25">
      <c r="A297" s="7">
        <v>30017</v>
      </c>
      <c r="B297" s="8" t="s">
        <v>20</v>
      </c>
      <c r="C297" s="9" t="s">
        <v>59</v>
      </c>
      <c r="D297" s="10">
        <v>0</v>
      </c>
      <c r="E297" s="11">
        <v>5</v>
      </c>
      <c r="F297" s="10">
        <v>2000</v>
      </c>
      <c r="G297" s="11">
        <v>10</v>
      </c>
      <c r="H297" s="12">
        <v>72591.429999999993</v>
      </c>
      <c r="I297" s="13">
        <v>0.6</v>
      </c>
      <c r="J297" s="8" t="s">
        <v>65</v>
      </c>
      <c r="K297" s="11">
        <v>7.83</v>
      </c>
      <c r="L297" s="11">
        <v>4.3499999999999996</v>
      </c>
      <c r="M297" s="11">
        <v>0</v>
      </c>
      <c r="N297" s="11">
        <v>0</v>
      </c>
      <c r="O297" s="11">
        <v>12.18</v>
      </c>
      <c r="P297" s="11">
        <v>7.83</v>
      </c>
      <c r="Q297" s="14"/>
    </row>
    <row r="298" spans="1:17" hidden="1" x14ac:dyDescent="0.25">
      <c r="A298" s="7">
        <v>30018</v>
      </c>
      <c r="B298" s="8" t="s">
        <v>95</v>
      </c>
      <c r="C298" s="9" t="s">
        <v>59</v>
      </c>
      <c r="D298" s="10">
        <v>0</v>
      </c>
      <c r="E298" s="13">
        <v>5</v>
      </c>
      <c r="F298" s="10">
        <v>2000</v>
      </c>
      <c r="G298" s="11">
        <v>10</v>
      </c>
      <c r="H298" s="12">
        <v>86740.01</v>
      </c>
      <c r="I298" s="13">
        <v>0.6</v>
      </c>
      <c r="J298" s="8" t="s">
        <v>65</v>
      </c>
      <c r="K298" s="11">
        <v>9.36</v>
      </c>
      <c r="L298" s="11">
        <v>5.2</v>
      </c>
      <c r="M298" s="11">
        <v>0</v>
      </c>
      <c r="N298" s="11">
        <v>0</v>
      </c>
      <c r="O298" s="11">
        <v>14.56</v>
      </c>
      <c r="P298" s="11">
        <v>9.36</v>
      </c>
      <c r="Q298" s="6"/>
    </row>
    <row r="299" spans="1:17" hidden="1" x14ac:dyDescent="0.25">
      <c r="A299" s="7">
        <v>30019</v>
      </c>
      <c r="B299" s="8" t="s">
        <v>27</v>
      </c>
      <c r="C299" s="9" t="s">
        <v>59</v>
      </c>
      <c r="D299" s="10">
        <v>455</v>
      </c>
      <c r="E299" s="13">
        <v>6</v>
      </c>
      <c r="F299" s="10">
        <v>2000</v>
      </c>
      <c r="G299" s="11">
        <v>30</v>
      </c>
      <c r="H299" s="12">
        <v>5759160.9299999997</v>
      </c>
      <c r="I299" s="13">
        <v>1</v>
      </c>
      <c r="J299" s="8" t="s">
        <v>60</v>
      </c>
      <c r="K299" s="11">
        <v>436.73</v>
      </c>
      <c r="L299" s="11">
        <v>479.93</v>
      </c>
      <c r="M299" s="11">
        <v>454.54</v>
      </c>
      <c r="N299" s="11">
        <v>45.41</v>
      </c>
      <c r="O299" s="12">
        <v>1416.61</v>
      </c>
      <c r="P299" s="11">
        <v>482.14</v>
      </c>
      <c r="Q299" s="14"/>
    </row>
    <row r="300" spans="1:17" hidden="1" x14ac:dyDescent="0.25">
      <c r="A300" s="7">
        <v>30020</v>
      </c>
      <c r="B300" s="8" t="s">
        <v>21</v>
      </c>
      <c r="C300" s="9" t="s">
        <v>59</v>
      </c>
      <c r="D300" s="10">
        <v>0</v>
      </c>
      <c r="E300" s="11">
        <v>8</v>
      </c>
      <c r="F300" s="10">
        <v>2400</v>
      </c>
      <c r="G300" s="11">
        <v>20</v>
      </c>
      <c r="H300" s="12">
        <v>682361.17</v>
      </c>
      <c r="I300" s="13">
        <v>0.5</v>
      </c>
      <c r="J300" s="8" t="s">
        <v>65</v>
      </c>
      <c r="K300" s="11">
        <v>38.020000000000003</v>
      </c>
      <c r="L300" s="11">
        <v>17.760000000000002</v>
      </c>
      <c r="M300" s="11">
        <v>0</v>
      </c>
      <c r="N300" s="11">
        <v>0</v>
      </c>
      <c r="O300" s="11">
        <v>55.78</v>
      </c>
      <c r="P300" s="11">
        <v>38.020000000000003</v>
      </c>
      <c r="Q300" s="14"/>
    </row>
    <row r="301" spans="1:17" hidden="1" x14ac:dyDescent="0.25">
      <c r="A301" s="7">
        <v>30021</v>
      </c>
      <c r="B301" s="8" t="s">
        <v>22</v>
      </c>
      <c r="C301" s="9" t="s">
        <v>59</v>
      </c>
      <c r="D301" s="10">
        <v>143</v>
      </c>
      <c r="E301" s="13">
        <v>7</v>
      </c>
      <c r="F301" s="10">
        <v>2000</v>
      </c>
      <c r="G301" s="11">
        <v>40</v>
      </c>
      <c r="H301" s="12">
        <v>672536.25</v>
      </c>
      <c r="I301" s="13">
        <v>0.9</v>
      </c>
      <c r="J301" s="8" t="s">
        <v>60</v>
      </c>
      <c r="K301" s="11">
        <v>40.340000000000003</v>
      </c>
      <c r="L301" s="11">
        <v>43.23</v>
      </c>
      <c r="M301" s="11">
        <v>150.79</v>
      </c>
      <c r="N301" s="11">
        <v>28.3</v>
      </c>
      <c r="O301" s="11">
        <v>267.45999999999998</v>
      </c>
      <c r="P301" s="11">
        <v>73.44</v>
      </c>
      <c r="Q301" s="14"/>
    </row>
    <row r="302" spans="1:17" hidden="1" x14ac:dyDescent="0.25">
      <c r="A302" s="7">
        <v>30022</v>
      </c>
      <c r="B302" s="8" t="s">
        <v>24</v>
      </c>
      <c r="C302" s="9" t="s">
        <v>59</v>
      </c>
      <c r="D302" s="10">
        <v>12</v>
      </c>
      <c r="E302" s="13">
        <v>8</v>
      </c>
      <c r="F302" s="10">
        <v>2500</v>
      </c>
      <c r="G302" s="11">
        <v>10</v>
      </c>
      <c r="H302" s="12">
        <v>682518.28</v>
      </c>
      <c r="I302" s="13">
        <v>0.6</v>
      </c>
      <c r="J302" s="8" t="s">
        <v>60</v>
      </c>
      <c r="K302" s="11">
        <v>39.92</v>
      </c>
      <c r="L302" s="11">
        <v>20.47</v>
      </c>
      <c r="M302" s="11">
        <v>9.99</v>
      </c>
      <c r="N302" s="11">
        <v>0</v>
      </c>
      <c r="O302" s="11">
        <v>70.38</v>
      </c>
      <c r="P302" s="11">
        <v>39.92</v>
      </c>
      <c r="Q302" s="14"/>
    </row>
    <row r="303" spans="1:17" hidden="1" x14ac:dyDescent="0.25">
      <c r="A303" s="7">
        <v>30023</v>
      </c>
      <c r="B303" s="8" t="s">
        <v>25</v>
      </c>
      <c r="C303" s="9" t="s">
        <v>59</v>
      </c>
      <c r="D303" s="10">
        <v>82</v>
      </c>
      <c r="E303" s="11">
        <v>7</v>
      </c>
      <c r="F303" s="10">
        <v>2000</v>
      </c>
      <c r="G303" s="11">
        <v>30</v>
      </c>
      <c r="H303" s="12">
        <v>1602214.04</v>
      </c>
      <c r="I303" s="13">
        <v>0.9</v>
      </c>
      <c r="J303" s="8" t="s">
        <v>60</v>
      </c>
      <c r="K303" s="11">
        <v>107.57</v>
      </c>
      <c r="L303" s="11">
        <v>102.99</v>
      </c>
      <c r="M303" s="11">
        <v>86.46</v>
      </c>
      <c r="N303" s="11">
        <v>45.41</v>
      </c>
      <c r="O303" s="11">
        <v>342.43</v>
      </c>
      <c r="P303" s="11">
        <v>152.97999999999999</v>
      </c>
      <c r="Q303" s="14"/>
    </row>
    <row r="304" spans="1:17" hidden="1" x14ac:dyDescent="0.25">
      <c r="A304" s="7">
        <v>30024</v>
      </c>
      <c r="B304" s="8" t="s">
        <v>72</v>
      </c>
      <c r="C304" s="9" t="s">
        <v>59</v>
      </c>
      <c r="D304" s="10">
        <v>23</v>
      </c>
      <c r="E304" s="11">
        <v>7</v>
      </c>
      <c r="F304" s="10">
        <v>2000</v>
      </c>
      <c r="G304" s="11">
        <v>20</v>
      </c>
      <c r="H304" s="12">
        <v>233979.99</v>
      </c>
      <c r="I304" s="13">
        <v>0.7</v>
      </c>
      <c r="J304" s="8" t="s">
        <v>63</v>
      </c>
      <c r="K304" s="11">
        <v>17.38</v>
      </c>
      <c r="L304" s="11">
        <v>11.69</v>
      </c>
      <c r="M304" s="11">
        <v>0</v>
      </c>
      <c r="N304" s="11">
        <v>41.24</v>
      </c>
      <c r="O304" s="11">
        <v>70.31</v>
      </c>
      <c r="P304" s="11">
        <v>58.62</v>
      </c>
      <c r="Q304" s="6"/>
    </row>
    <row r="305" spans="1:17" hidden="1" x14ac:dyDescent="0.25">
      <c r="A305" s="7">
        <v>30025</v>
      </c>
      <c r="B305" s="8" t="s">
        <v>26</v>
      </c>
      <c r="C305" s="9" t="s">
        <v>59</v>
      </c>
      <c r="D305" s="10">
        <v>172</v>
      </c>
      <c r="E305" s="11">
        <v>7</v>
      </c>
      <c r="F305" s="10">
        <v>2000</v>
      </c>
      <c r="G305" s="11">
        <v>30</v>
      </c>
      <c r="H305" s="12">
        <v>3600000</v>
      </c>
      <c r="I305" s="13">
        <v>0.9</v>
      </c>
      <c r="J305" s="8" t="s">
        <v>63</v>
      </c>
      <c r="K305" s="11">
        <v>241.71</v>
      </c>
      <c r="L305" s="11">
        <v>231.42</v>
      </c>
      <c r="M305" s="11">
        <v>0</v>
      </c>
      <c r="N305" s="11">
        <v>45.41</v>
      </c>
      <c r="O305" s="11">
        <v>518.54</v>
      </c>
      <c r="P305" s="11">
        <v>287.12</v>
      </c>
      <c r="Q305" s="6"/>
    </row>
    <row r="306" spans="1:17" hidden="1" x14ac:dyDescent="0.25">
      <c r="A306" s="7">
        <v>30026</v>
      </c>
      <c r="B306" s="8" t="s">
        <v>92</v>
      </c>
      <c r="C306" s="9" t="s">
        <v>59</v>
      </c>
      <c r="D306" s="10">
        <v>36</v>
      </c>
      <c r="E306" s="13">
        <v>6</v>
      </c>
      <c r="F306" s="10">
        <v>2000</v>
      </c>
      <c r="G306" s="11">
        <v>20</v>
      </c>
      <c r="H306" s="12">
        <v>270757.71000000002</v>
      </c>
      <c r="I306" s="13">
        <v>0.8</v>
      </c>
      <c r="J306" s="8" t="s">
        <v>60</v>
      </c>
      <c r="K306" s="11">
        <v>22.78</v>
      </c>
      <c r="L306" s="11">
        <v>18.05</v>
      </c>
      <c r="M306" s="11">
        <v>33.96</v>
      </c>
      <c r="N306" s="11">
        <v>0</v>
      </c>
      <c r="O306" s="11">
        <v>74.790000000000006</v>
      </c>
      <c r="P306" s="11">
        <v>22.78</v>
      </c>
      <c r="Q306" s="14"/>
    </row>
    <row r="307" spans="1:17" hidden="1" x14ac:dyDescent="0.25">
      <c r="A307" s="7">
        <v>30027</v>
      </c>
      <c r="B307" s="8" t="s">
        <v>93</v>
      </c>
      <c r="C307" s="9" t="s">
        <v>59</v>
      </c>
      <c r="D307" s="10">
        <v>81</v>
      </c>
      <c r="E307" s="13">
        <v>6</v>
      </c>
      <c r="F307" s="10">
        <v>2000</v>
      </c>
      <c r="G307" s="11">
        <v>20</v>
      </c>
      <c r="H307" s="12">
        <v>307464.33</v>
      </c>
      <c r="I307" s="13">
        <v>0.8</v>
      </c>
      <c r="J307" s="8" t="s">
        <v>60</v>
      </c>
      <c r="K307" s="11">
        <v>25.87</v>
      </c>
      <c r="L307" s="11">
        <v>20.49</v>
      </c>
      <c r="M307" s="11">
        <v>76.42</v>
      </c>
      <c r="N307" s="11">
        <v>0</v>
      </c>
      <c r="O307" s="11">
        <v>122.78</v>
      </c>
      <c r="P307" s="11">
        <v>25.87</v>
      </c>
      <c r="Q307" s="14"/>
    </row>
    <row r="308" spans="1:17" ht="19.5" hidden="1" x14ac:dyDescent="0.25">
      <c r="A308" s="7">
        <v>30028</v>
      </c>
      <c r="B308" s="15" t="s">
        <v>105</v>
      </c>
      <c r="C308" s="9" t="s">
        <v>59</v>
      </c>
      <c r="D308" s="10">
        <v>0</v>
      </c>
      <c r="E308" s="13">
        <v>5</v>
      </c>
      <c r="F308" s="10">
        <v>2000</v>
      </c>
      <c r="G308" s="11">
        <v>20</v>
      </c>
      <c r="H308" s="12">
        <v>27149.96</v>
      </c>
      <c r="I308" s="13">
        <v>0.8</v>
      </c>
      <c r="J308" s="8" t="s">
        <v>65</v>
      </c>
      <c r="K308" s="11">
        <v>2.65</v>
      </c>
      <c r="L308" s="11">
        <v>2.17</v>
      </c>
      <c r="M308" s="11">
        <v>0</v>
      </c>
      <c r="N308" s="11">
        <v>27.56</v>
      </c>
      <c r="O308" s="11">
        <v>32.380000000000003</v>
      </c>
      <c r="P308" s="11">
        <v>30.21</v>
      </c>
      <c r="Q308" s="14"/>
    </row>
    <row r="309" spans="1:17" ht="19.5" hidden="1" x14ac:dyDescent="0.25">
      <c r="A309" s="7">
        <v>30029</v>
      </c>
      <c r="B309" s="15" t="s">
        <v>110</v>
      </c>
      <c r="C309" s="9" t="s">
        <v>59</v>
      </c>
      <c r="D309" s="10">
        <v>145</v>
      </c>
      <c r="E309" s="13">
        <v>6</v>
      </c>
      <c r="F309" s="10">
        <v>2000</v>
      </c>
      <c r="G309" s="11">
        <v>20</v>
      </c>
      <c r="H309" s="12">
        <v>1710455.61</v>
      </c>
      <c r="I309" s="13">
        <v>0.8</v>
      </c>
      <c r="J309" s="8" t="s">
        <v>60</v>
      </c>
      <c r="K309" s="11">
        <v>143.96</v>
      </c>
      <c r="L309" s="11">
        <v>114.03</v>
      </c>
      <c r="M309" s="11">
        <v>120.71</v>
      </c>
      <c r="N309" s="11">
        <v>41.24</v>
      </c>
      <c r="O309" s="11">
        <v>419.94</v>
      </c>
      <c r="P309" s="11">
        <v>185.2</v>
      </c>
      <c r="Q309" s="14"/>
    </row>
    <row r="310" spans="1:17" hidden="1" x14ac:dyDescent="0.25">
      <c r="A310" s="7">
        <v>30030</v>
      </c>
      <c r="B310" s="8" t="s">
        <v>71</v>
      </c>
      <c r="C310" s="9" t="s">
        <v>59</v>
      </c>
      <c r="D310" s="10">
        <v>335</v>
      </c>
      <c r="E310" s="11">
        <v>7</v>
      </c>
      <c r="F310" s="10">
        <v>2000</v>
      </c>
      <c r="G310" s="11">
        <v>40</v>
      </c>
      <c r="H310" s="12">
        <v>2401041.61</v>
      </c>
      <c r="I310" s="13">
        <v>0.9</v>
      </c>
      <c r="J310" s="8" t="s">
        <v>60</v>
      </c>
      <c r="K310" s="11">
        <v>144.06</v>
      </c>
      <c r="L310" s="11">
        <v>154.35</v>
      </c>
      <c r="M310" s="11">
        <v>353.89</v>
      </c>
      <c r="N310" s="11">
        <v>78.760000000000005</v>
      </c>
      <c r="O310" s="11">
        <v>748.21</v>
      </c>
      <c r="P310" s="11">
        <v>239.97</v>
      </c>
      <c r="Q310" s="14"/>
    </row>
    <row r="311" spans="1:17" hidden="1" x14ac:dyDescent="0.25">
      <c r="A311" s="7">
        <v>30031</v>
      </c>
      <c r="B311" s="8" t="s">
        <v>34</v>
      </c>
      <c r="C311" s="9" t="s">
        <v>59</v>
      </c>
      <c r="D311" s="10">
        <v>7</v>
      </c>
      <c r="E311" s="13">
        <v>6</v>
      </c>
      <c r="F311" s="10">
        <v>1750</v>
      </c>
      <c r="G311" s="11">
        <v>10</v>
      </c>
      <c r="H311" s="12">
        <v>6450</v>
      </c>
      <c r="I311" s="13">
        <v>0.6</v>
      </c>
      <c r="J311" s="8" t="s">
        <v>60</v>
      </c>
      <c r="K311" s="11">
        <v>0.67</v>
      </c>
      <c r="L311" s="11">
        <v>0.36</v>
      </c>
      <c r="M311" s="11">
        <v>5.43</v>
      </c>
      <c r="N311" s="11">
        <v>0</v>
      </c>
      <c r="O311" s="11">
        <v>6.46</v>
      </c>
      <c r="P311" s="11">
        <v>0.67</v>
      </c>
      <c r="Q311" s="14"/>
    </row>
    <row r="312" spans="1:17" hidden="1" x14ac:dyDescent="0.25">
      <c r="A312" s="7">
        <v>30032</v>
      </c>
      <c r="B312" s="8" t="s">
        <v>75</v>
      </c>
      <c r="C312" s="9" t="s">
        <v>59</v>
      </c>
      <c r="D312" s="10">
        <v>4</v>
      </c>
      <c r="E312" s="13">
        <v>6</v>
      </c>
      <c r="F312" s="10">
        <v>1750</v>
      </c>
      <c r="G312" s="11">
        <v>10</v>
      </c>
      <c r="H312" s="12">
        <v>5571.29</v>
      </c>
      <c r="I312" s="13">
        <v>0.6</v>
      </c>
      <c r="J312" s="8" t="s">
        <v>63</v>
      </c>
      <c r="K312" s="11">
        <v>0.57999999999999996</v>
      </c>
      <c r="L312" s="11">
        <v>0.31</v>
      </c>
      <c r="M312" s="11">
        <v>0</v>
      </c>
      <c r="N312" s="11">
        <v>0</v>
      </c>
      <c r="O312" s="11">
        <v>0.89</v>
      </c>
      <c r="P312" s="11">
        <v>0.57999999999999996</v>
      </c>
      <c r="Q312" s="14"/>
    </row>
    <row r="313" spans="1:17" hidden="1" x14ac:dyDescent="0.25">
      <c r="A313" s="7">
        <v>30033</v>
      </c>
      <c r="B313" s="8" t="s">
        <v>33</v>
      </c>
      <c r="C313" s="9" t="s">
        <v>59</v>
      </c>
      <c r="D313" s="10">
        <v>0</v>
      </c>
      <c r="E313" s="13">
        <v>1</v>
      </c>
      <c r="F313" s="10">
        <v>1000</v>
      </c>
      <c r="G313" s="11">
        <v>0</v>
      </c>
      <c r="H313" s="11">
        <v>438.13</v>
      </c>
      <c r="I313" s="13">
        <v>0.5</v>
      </c>
      <c r="J313" s="8" t="s">
        <v>65</v>
      </c>
      <c r="K313" s="11">
        <v>0.45</v>
      </c>
      <c r="L313" s="11">
        <v>0.21</v>
      </c>
      <c r="M313" s="11">
        <v>0</v>
      </c>
      <c r="N313" s="11">
        <v>0</v>
      </c>
      <c r="O313" s="11">
        <v>0.66</v>
      </c>
      <c r="P313" s="11">
        <v>0.45</v>
      </c>
      <c r="Q313" s="6"/>
    </row>
    <row r="314" spans="1:17" hidden="1" x14ac:dyDescent="0.25">
      <c r="A314" s="7">
        <v>30034</v>
      </c>
      <c r="B314" s="8" t="s">
        <v>37</v>
      </c>
      <c r="C314" s="9" t="s">
        <v>59</v>
      </c>
      <c r="D314" s="10">
        <v>4</v>
      </c>
      <c r="E314" s="11">
        <v>5</v>
      </c>
      <c r="F314" s="10">
        <v>1000</v>
      </c>
      <c r="G314" s="11">
        <v>20</v>
      </c>
      <c r="H314" s="12">
        <v>4012.14</v>
      </c>
      <c r="I314" s="13">
        <v>0.5</v>
      </c>
      <c r="J314" s="8" t="s">
        <v>73</v>
      </c>
      <c r="K314" s="11">
        <v>0.78</v>
      </c>
      <c r="L314" s="11">
        <v>0.4</v>
      </c>
      <c r="M314" s="11">
        <v>7.7</v>
      </c>
      <c r="N314" s="11">
        <v>0</v>
      </c>
      <c r="O314" s="11">
        <v>8.8800000000000008</v>
      </c>
      <c r="P314" s="11">
        <v>0.78</v>
      </c>
      <c r="Q314" s="14"/>
    </row>
    <row r="315" spans="1:17" hidden="1" x14ac:dyDescent="0.25">
      <c r="A315" s="7">
        <v>30035</v>
      </c>
      <c r="B315" s="8" t="s">
        <v>17</v>
      </c>
      <c r="C315" s="9" t="s">
        <v>59</v>
      </c>
      <c r="D315" s="10">
        <v>188</v>
      </c>
      <c r="E315" s="13">
        <v>7</v>
      </c>
      <c r="F315" s="10">
        <v>2000</v>
      </c>
      <c r="G315" s="11">
        <v>40</v>
      </c>
      <c r="H315" s="12">
        <v>612115.55000000005</v>
      </c>
      <c r="I315" s="13">
        <v>0.9</v>
      </c>
      <c r="J315" s="8" t="s">
        <v>60</v>
      </c>
      <c r="K315" s="11">
        <v>36.72</v>
      </c>
      <c r="L315" s="11">
        <v>39.35</v>
      </c>
      <c r="M315" s="11">
        <v>146.07</v>
      </c>
      <c r="N315" s="11">
        <v>28.3</v>
      </c>
      <c r="O315" s="11">
        <v>254.81</v>
      </c>
      <c r="P315" s="11">
        <v>69.39</v>
      </c>
      <c r="Q315" s="14"/>
    </row>
    <row r="316" spans="1:17" hidden="1" x14ac:dyDescent="0.25">
      <c r="A316" s="7">
        <v>30036</v>
      </c>
      <c r="B316" s="8" t="s">
        <v>7</v>
      </c>
      <c r="C316" s="9" t="s">
        <v>59</v>
      </c>
      <c r="D316" s="10">
        <v>136</v>
      </c>
      <c r="E316" s="13">
        <v>7</v>
      </c>
      <c r="F316" s="10">
        <v>2000</v>
      </c>
      <c r="G316" s="11">
        <v>40</v>
      </c>
      <c r="H316" s="12">
        <v>528935.59</v>
      </c>
      <c r="I316" s="13">
        <v>0.9</v>
      </c>
      <c r="J316" s="8" t="s">
        <v>60</v>
      </c>
      <c r="K316" s="11">
        <v>31.72</v>
      </c>
      <c r="L316" s="11">
        <v>34</v>
      </c>
      <c r="M316" s="11">
        <v>75.48</v>
      </c>
      <c r="N316" s="11">
        <v>28.3</v>
      </c>
      <c r="O316" s="11">
        <v>173.27</v>
      </c>
      <c r="P316" s="11">
        <v>63.79</v>
      </c>
      <c r="Q316" s="6"/>
    </row>
    <row r="317" spans="1:17" hidden="1" x14ac:dyDescent="0.25">
      <c r="A317" s="7">
        <v>30037</v>
      </c>
      <c r="B317" s="8" t="s">
        <v>3</v>
      </c>
      <c r="C317" s="9" t="s">
        <v>59</v>
      </c>
      <c r="D317" s="10">
        <v>210</v>
      </c>
      <c r="E317" s="13">
        <v>7</v>
      </c>
      <c r="F317" s="10">
        <v>2000</v>
      </c>
      <c r="G317" s="11">
        <v>40</v>
      </c>
      <c r="H317" s="12">
        <v>843883.02</v>
      </c>
      <c r="I317" s="13">
        <v>0.9</v>
      </c>
      <c r="J317" s="8" t="s">
        <v>60</v>
      </c>
      <c r="K317" s="11">
        <v>50.62</v>
      </c>
      <c r="L317" s="11">
        <v>54.24</v>
      </c>
      <c r="M317" s="11">
        <v>163.16999999999999</v>
      </c>
      <c r="N317" s="11">
        <v>28.3</v>
      </c>
      <c r="O317" s="11">
        <v>302.35000000000002</v>
      </c>
      <c r="P317" s="11">
        <v>84.94</v>
      </c>
      <c r="Q317" s="14"/>
    </row>
    <row r="318" spans="1:17" hidden="1" x14ac:dyDescent="0.25">
      <c r="A318" s="7">
        <v>30039</v>
      </c>
      <c r="B318" s="8" t="s">
        <v>28</v>
      </c>
      <c r="C318" s="9" t="s">
        <v>59</v>
      </c>
      <c r="D318" s="10">
        <v>136</v>
      </c>
      <c r="E318" s="13">
        <v>7</v>
      </c>
      <c r="F318" s="10">
        <v>2000</v>
      </c>
      <c r="G318" s="11">
        <v>40</v>
      </c>
      <c r="H318" s="12">
        <v>572236.25</v>
      </c>
      <c r="I318" s="13">
        <v>0.9</v>
      </c>
      <c r="J318" s="8" t="s">
        <v>60</v>
      </c>
      <c r="K318" s="11">
        <v>34.32</v>
      </c>
      <c r="L318" s="11">
        <v>36.78</v>
      </c>
      <c r="M318" s="11">
        <v>143.41</v>
      </c>
      <c r="N318" s="11">
        <v>28.3</v>
      </c>
      <c r="O318" s="11">
        <v>246.89</v>
      </c>
      <c r="P318" s="11">
        <v>66.7</v>
      </c>
      <c r="Q318" s="14"/>
    </row>
    <row r="319" spans="1:17" hidden="1" x14ac:dyDescent="0.25">
      <c r="A319" s="7">
        <v>30040</v>
      </c>
      <c r="B319" s="8" t="s">
        <v>11</v>
      </c>
      <c r="C319" s="9" t="s">
        <v>59</v>
      </c>
      <c r="D319" s="10">
        <v>188</v>
      </c>
      <c r="E319" s="13">
        <v>7</v>
      </c>
      <c r="F319" s="10">
        <v>2000</v>
      </c>
      <c r="G319" s="11">
        <v>40</v>
      </c>
      <c r="H319" s="12">
        <v>719341.72</v>
      </c>
      <c r="I319" s="13">
        <v>0.9</v>
      </c>
      <c r="J319" s="8" t="s">
        <v>60</v>
      </c>
      <c r="K319" s="11">
        <v>43.15</v>
      </c>
      <c r="L319" s="11">
        <v>46.24</v>
      </c>
      <c r="M319" s="11">
        <v>198.24</v>
      </c>
      <c r="N319" s="11">
        <v>28.3</v>
      </c>
      <c r="O319" s="11">
        <v>321.06</v>
      </c>
      <c r="P319" s="11">
        <v>76.58</v>
      </c>
      <c r="Q319" s="14"/>
    </row>
    <row r="320" spans="1:17" hidden="1" x14ac:dyDescent="0.25">
      <c r="A320" s="7">
        <v>30041</v>
      </c>
      <c r="B320" s="8" t="s">
        <v>103</v>
      </c>
      <c r="C320" s="9" t="s">
        <v>59</v>
      </c>
      <c r="D320" s="10">
        <v>54</v>
      </c>
      <c r="E320" s="13">
        <v>7</v>
      </c>
      <c r="F320" s="10">
        <v>2000</v>
      </c>
      <c r="G320" s="11">
        <v>30</v>
      </c>
      <c r="H320" s="12">
        <v>112735.52</v>
      </c>
      <c r="I320" s="13">
        <v>0.5</v>
      </c>
      <c r="J320" s="8" t="s">
        <v>60</v>
      </c>
      <c r="K320" s="11">
        <v>7.56</v>
      </c>
      <c r="L320" s="11">
        <v>4.0199999999999996</v>
      </c>
      <c r="M320" s="11">
        <v>56.94</v>
      </c>
      <c r="N320" s="11">
        <v>0</v>
      </c>
      <c r="O320" s="11">
        <v>68.52</v>
      </c>
      <c r="P320" s="11">
        <v>7.56</v>
      </c>
      <c r="Q320" s="25"/>
    </row>
    <row r="321" spans="1:17" hidden="1" x14ac:dyDescent="0.25">
      <c r="A321" s="7">
        <v>30042</v>
      </c>
      <c r="B321" s="8" t="s">
        <v>102</v>
      </c>
      <c r="C321" s="9" t="s">
        <v>59</v>
      </c>
      <c r="D321" s="10">
        <v>32</v>
      </c>
      <c r="E321" s="13">
        <v>7</v>
      </c>
      <c r="F321" s="10">
        <v>2000</v>
      </c>
      <c r="G321" s="11">
        <v>30</v>
      </c>
      <c r="H321" s="12">
        <v>84950.3</v>
      </c>
      <c r="I321" s="13">
        <v>0.5</v>
      </c>
      <c r="J321" s="8" t="s">
        <v>60</v>
      </c>
      <c r="K321" s="11">
        <v>5.69</v>
      </c>
      <c r="L321" s="11">
        <v>3.03</v>
      </c>
      <c r="M321" s="11">
        <v>33.74</v>
      </c>
      <c r="N321" s="11">
        <v>0</v>
      </c>
      <c r="O321" s="11">
        <v>42.46</v>
      </c>
      <c r="P321" s="11">
        <v>5.69</v>
      </c>
      <c r="Q321" s="14"/>
    </row>
    <row r="322" spans="1:17" hidden="1" x14ac:dyDescent="0.25">
      <c r="A322" s="7">
        <v>30043</v>
      </c>
      <c r="B322" s="8" t="s">
        <v>100</v>
      </c>
      <c r="C322" s="9" t="s">
        <v>59</v>
      </c>
      <c r="D322" s="10">
        <v>139</v>
      </c>
      <c r="E322" s="13">
        <v>7</v>
      </c>
      <c r="F322" s="10">
        <v>2000</v>
      </c>
      <c r="G322" s="11">
        <v>30</v>
      </c>
      <c r="H322" s="12">
        <v>126990</v>
      </c>
      <c r="I322" s="13">
        <v>0.5</v>
      </c>
      <c r="J322" s="8" t="s">
        <v>60</v>
      </c>
      <c r="K322" s="11">
        <v>8.51</v>
      </c>
      <c r="L322" s="11">
        <v>4.53</v>
      </c>
      <c r="M322" s="11">
        <v>146.57</v>
      </c>
      <c r="N322" s="11">
        <v>0</v>
      </c>
      <c r="O322" s="11">
        <v>159.61000000000001</v>
      </c>
      <c r="P322" s="11">
        <v>8.51</v>
      </c>
      <c r="Q322" s="14"/>
    </row>
    <row r="323" spans="1:17" hidden="1" x14ac:dyDescent="0.25">
      <c r="A323" s="7">
        <v>30044</v>
      </c>
      <c r="B323" s="8" t="s">
        <v>101</v>
      </c>
      <c r="C323" s="9" t="s">
        <v>59</v>
      </c>
      <c r="D323" s="10">
        <v>3</v>
      </c>
      <c r="E323" s="13">
        <v>7</v>
      </c>
      <c r="F323" s="10">
        <v>2000</v>
      </c>
      <c r="G323" s="11">
        <v>30</v>
      </c>
      <c r="H323" s="12">
        <v>3590</v>
      </c>
      <c r="I323" s="13">
        <v>0.5</v>
      </c>
      <c r="J323" s="8" t="s">
        <v>73</v>
      </c>
      <c r="K323" s="11">
        <v>0.23</v>
      </c>
      <c r="L323" s="11">
        <v>0.12</v>
      </c>
      <c r="M323" s="11">
        <v>4.46</v>
      </c>
      <c r="N323" s="11">
        <v>0</v>
      </c>
      <c r="O323" s="11">
        <v>4.8099999999999996</v>
      </c>
      <c r="P323" s="11">
        <v>0.23</v>
      </c>
      <c r="Q323" s="14"/>
    </row>
    <row r="324" spans="1:17" hidden="1" x14ac:dyDescent="0.25">
      <c r="A324" s="7">
        <v>30045</v>
      </c>
      <c r="B324" s="8" t="s">
        <v>97</v>
      </c>
      <c r="C324" s="9" t="s">
        <v>59</v>
      </c>
      <c r="D324" s="10">
        <v>2</v>
      </c>
      <c r="E324" s="13">
        <v>5</v>
      </c>
      <c r="F324" s="10">
        <v>1200</v>
      </c>
      <c r="G324" s="11">
        <v>20</v>
      </c>
      <c r="H324" s="12">
        <v>13537.79</v>
      </c>
      <c r="I324" s="13">
        <v>0.6</v>
      </c>
      <c r="J324" s="8" t="s">
        <v>63</v>
      </c>
      <c r="K324" s="11">
        <v>2.2000000000000002</v>
      </c>
      <c r="L324" s="11">
        <v>1.35</v>
      </c>
      <c r="M324" s="11">
        <v>0</v>
      </c>
      <c r="N324" s="11">
        <v>0</v>
      </c>
      <c r="O324" s="11">
        <v>3.55</v>
      </c>
      <c r="P324" s="11">
        <v>2.2000000000000002</v>
      </c>
      <c r="Q324" s="14"/>
    </row>
    <row r="325" spans="1:17" hidden="1" x14ac:dyDescent="0.25">
      <c r="A325" s="7">
        <v>30046</v>
      </c>
      <c r="B325" s="8" t="s">
        <v>4</v>
      </c>
      <c r="C325" s="9" t="s">
        <v>59</v>
      </c>
      <c r="D325" s="10">
        <v>93</v>
      </c>
      <c r="E325" s="13">
        <v>7</v>
      </c>
      <c r="F325" s="10">
        <v>2000</v>
      </c>
      <c r="G325" s="11">
        <v>30</v>
      </c>
      <c r="H325" s="12">
        <v>1337556.6000000001</v>
      </c>
      <c r="I325" s="13">
        <v>0.9</v>
      </c>
      <c r="J325" s="8" t="s">
        <v>60</v>
      </c>
      <c r="K325" s="11">
        <v>89.79</v>
      </c>
      <c r="L325" s="11">
        <v>85.98</v>
      </c>
      <c r="M325" s="11">
        <v>77.42</v>
      </c>
      <c r="N325" s="11">
        <v>41.24</v>
      </c>
      <c r="O325" s="11">
        <v>294.43</v>
      </c>
      <c r="P325" s="11">
        <v>131.03</v>
      </c>
      <c r="Q325" s="14"/>
    </row>
    <row r="326" spans="1:17" hidden="1" x14ac:dyDescent="0.25">
      <c r="A326" s="7">
        <v>30047</v>
      </c>
      <c r="B326" s="8" t="s">
        <v>36</v>
      </c>
      <c r="C326" s="9" t="s">
        <v>59</v>
      </c>
      <c r="D326" s="10">
        <v>4</v>
      </c>
      <c r="E326" s="11">
        <v>5</v>
      </c>
      <c r="F326" s="10">
        <v>2000</v>
      </c>
      <c r="G326" s="11">
        <v>10</v>
      </c>
      <c r="H326" s="12">
        <v>6904.84</v>
      </c>
      <c r="I326" s="13">
        <v>0.5</v>
      </c>
      <c r="J326" s="8" t="s">
        <v>63</v>
      </c>
      <c r="K326" s="11">
        <v>0.74</v>
      </c>
      <c r="L326" s="11">
        <v>0.34</v>
      </c>
      <c r="M326" s="11">
        <v>0</v>
      </c>
      <c r="N326" s="11">
        <v>27.56</v>
      </c>
      <c r="O326" s="11">
        <v>28.64</v>
      </c>
      <c r="P326" s="11">
        <v>28.3</v>
      </c>
      <c r="Q326" s="14"/>
    </row>
    <row r="327" spans="1:17" hidden="1" x14ac:dyDescent="0.25">
      <c r="A327" s="7">
        <v>30048</v>
      </c>
      <c r="B327" s="8" t="s">
        <v>12</v>
      </c>
      <c r="C327" s="9" t="s">
        <v>59</v>
      </c>
      <c r="D327" s="10">
        <v>4</v>
      </c>
      <c r="E327" s="13">
        <v>6</v>
      </c>
      <c r="F327" s="10">
        <v>2000</v>
      </c>
      <c r="G327" s="11">
        <v>20</v>
      </c>
      <c r="H327" s="12">
        <v>12295.33</v>
      </c>
      <c r="I327" s="13">
        <v>0.8</v>
      </c>
      <c r="J327" s="8" t="s">
        <v>73</v>
      </c>
      <c r="K327" s="11">
        <v>1.02</v>
      </c>
      <c r="L327" s="11">
        <v>0.81</v>
      </c>
      <c r="M327" s="11">
        <v>7.7</v>
      </c>
      <c r="N327" s="11">
        <v>0</v>
      </c>
      <c r="O327" s="11">
        <v>9.5299999999999994</v>
      </c>
      <c r="P327" s="11">
        <v>1.02</v>
      </c>
      <c r="Q327" s="14"/>
    </row>
    <row r="328" spans="1:17" ht="19.5" hidden="1" x14ac:dyDescent="0.25">
      <c r="A328" s="7">
        <v>30049</v>
      </c>
      <c r="B328" s="15" t="s">
        <v>84</v>
      </c>
      <c r="C328" s="9" t="s">
        <v>59</v>
      </c>
      <c r="D328" s="10">
        <v>143</v>
      </c>
      <c r="E328" s="13">
        <v>7</v>
      </c>
      <c r="F328" s="10">
        <v>2000</v>
      </c>
      <c r="G328" s="11">
        <v>40</v>
      </c>
      <c r="H328" s="12">
        <v>1039821.4</v>
      </c>
      <c r="I328" s="13">
        <v>0.9</v>
      </c>
      <c r="J328" s="8" t="s">
        <v>60</v>
      </c>
      <c r="K328" s="11">
        <v>62.38</v>
      </c>
      <c r="L328" s="11">
        <v>66.84</v>
      </c>
      <c r="M328" s="11">
        <v>150.79</v>
      </c>
      <c r="N328" s="11">
        <v>60.91</v>
      </c>
      <c r="O328" s="11">
        <v>348.34</v>
      </c>
      <c r="P328" s="11">
        <v>130.71</v>
      </c>
      <c r="Q328" s="6"/>
    </row>
    <row r="329" spans="1:17" ht="18" hidden="1" x14ac:dyDescent="0.25">
      <c r="A329" s="7">
        <v>30050</v>
      </c>
      <c r="B329" s="8" t="s">
        <v>31</v>
      </c>
      <c r="C329" s="9" t="s">
        <v>59</v>
      </c>
      <c r="D329" s="10">
        <v>171</v>
      </c>
      <c r="E329" s="13">
        <v>7</v>
      </c>
      <c r="F329" s="10">
        <v>2000</v>
      </c>
      <c r="G329" s="11">
        <v>40</v>
      </c>
      <c r="H329" s="12">
        <v>2035134.42</v>
      </c>
      <c r="I329" s="13">
        <v>0.9</v>
      </c>
      <c r="J329" s="8" t="s">
        <v>60</v>
      </c>
      <c r="K329" s="11">
        <v>122.1</v>
      </c>
      <c r="L329" s="11">
        <v>130.83000000000001</v>
      </c>
      <c r="M329" s="11">
        <v>180.42</v>
      </c>
      <c r="N329" s="11">
        <v>60.91</v>
      </c>
      <c r="O329" s="11">
        <v>508.79</v>
      </c>
      <c r="P329" s="11">
        <v>197.54</v>
      </c>
      <c r="Q329" s="14"/>
    </row>
    <row r="330" spans="1:17" hidden="1" x14ac:dyDescent="0.25">
      <c r="A330" s="7">
        <v>30052</v>
      </c>
      <c r="B330" s="8" t="s">
        <v>29</v>
      </c>
      <c r="C330" s="9" t="s">
        <v>59</v>
      </c>
      <c r="D330" s="10">
        <v>1</v>
      </c>
      <c r="E330" s="13">
        <v>5</v>
      </c>
      <c r="F330" s="10">
        <v>2000</v>
      </c>
      <c r="G330" s="11">
        <v>20</v>
      </c>
      <c r="H330" s="12">
        <v>6796.7</v>
      </c>
      <c r="I330" s="13">
        <v>0.8</v>
      </c>
      <c r="J330" s="8" t="s">
        <v>63</v>
      </c>
      <c r="K330" s="11">
        <v>0.66</v>
      </c>
      <c r="L330" s="11">
        <v>0.54</v>
      </c>
      <c r="M330" s="11">
        <v>0</v>
      </c>
      <c r="N330" s="11">
        <v>0</v>
      </c>
      <c r="O330" s="11">
        <v>1.2</v>
      </c>
      <c r="P330" s="11">
        <v>0.66</v>
      </c>
      <c r="Q330" s="14"/>
    </row>
    <row r="331" spans="1:17" hidden="1" x14ac:dyDescent="0.25">
      <c r="A331" s="7">
        <v>30053</v>
      </c>
      <c r="B331" s="8" t="s">
        <v>83</v>
      </c>
      <c r="C331" s="9" t="s">
        <v>59</v>
      </c>
      <c r="D331" s="10">
        <v>136</v>
      </c>
      <c r="E331" s="13">
        <v>7</v>
      </c>
      <c r="F331" s="10">
        <v>2000</v>
      </c>
      <c r="G331" s="11">
        <v>40</v>
      </c>
      <c r="H331" s="12">
        <v>958391.25</v>
      </c>
      <c r="I331" s="13">
        <v>0.9</v>
      </c>
      <c r="J331" s="8" t="s">
        <v>60</v>
      </c>
      <c r="K331" s="11">
        <v>57.49</v>
      </c>
      <c r="L331" s="11">
        <v>61.61</v>
      </c>
      <c r="M331" s="11">
        <v>143.41</v>
      </c>
      <c r="N331" s="11">
        <v>55.86</v>
      </c>
      <c r="O331" s="11">
        <v>325.20999999999998</v>
      </c>
      <c r="P331" s="11">
        <v>120.19</v>
      </c>
      <c r="Q331" s="6"/>
    </row>
    <row r="332" spans="1:17" ht="19.5" hidden="1" x14ac:dyDescent="0.25">
      <c r="A332" s="7">
        <v>30057</v>
      </c>
      <c r="B332" s="15" t="s">
        <v>96</v>
      </c>
      <c r="C332" s="9" t="s">
        <v>59</v>
      </c>
      <c r="D332" s="10">
        <v>118</v>
      </c>
      <c r="E332" s="13">
        <v>5</v>
      </c>
      <c r="F332" s="10">
        <v>2000</v>
      </c>
      <c r="G332" s="11">
        <v>30</v>
      </c>
      <c r="H332" s="12">
        <v>1062103.18</v>
      </c>
      <c r="I332" s="13">
        <v>0.7</v>
      </c>
      <c r="J332" s="8" t="s">
        <v>60</v>
      </c>
      <c r="K332" s="11">
        <v>93.45</v>
      </c>
      <c r="L332" s="11">
        <v>74.34</v>
      </c>
      <c r="M332" s="11">
        <v>85.13</v>
      </c>
      <c r="N332" s="11">
        <v>41.24</v>
      </c>
      <c r="O332" s="11">
        <v>294.16000000000003</v>
      </c>
      <c r="P332" s="11">
        <v>134.69</v>
      </c>
      <c r="Q332" s="14"/>
    </row>
    <row r="333" spans="1:17" ht="29.25" hidden="1" x14ac:dyDescent="0.25">
      <c r="A333" s="7">
        <v>30058</v>
      </c>
      <c r="B333" s="15" t="s">
        <v>107</v>
      </c>
      <c r="C333" s="9" t="s">
        <v>59</v>
      </c>
      <c r="D333" s="10">
        <v>45</v>
      </c>
      <c r="E333" s="13">
        <v>5</v>
      </c>
      <c r="F333" s="10">
        <v>2000</v>
      </c>
      <c r="G333" s="11">
        <v>30</v>
      </c>
      <c r="H333" s="12">
        <v>422996.31</v>
      </c>
      <c r="I333" s="13">
        <v>0.7</v>
      </c>
      <c r="J333" s="8" t="s">
        <v>60</v>
      </c>
      <c r="K333" s="11">
        <v>37.21</v>
      </c>
      <c r="L333" s="11">
        <v>29.6</v>
      </c>
      <c r="M333" s="11">
        <v>63.13</v>
      </c>
      <c r="N333" s="11">
        <v>41.24</v>
      </c>
      <c r="O333" s="11">
        <v>171.18</v>
      </c>
      <c r="P333" s="11">
        <v>78.45</v>
      </c>
      <c r="Q333" s="14"/>
    </row>
    <row r="334" spans="1:17" ht="19.5" hidden="1" x14ac:dyDescent="0.25">
      <c r="A334" s="7">
        <v>30059</v>
      </c>
      <c r="B334" s="15" t="s">
        <v>68</v>
      </c>
      <c r="C334" s="9" t="s">
        <v>59</v>
      </c>
      <c r="D334" s="10">
        <v>97</v>
      </c>
      <c r="E334" s="11">
        <v>9</v>
      </c>
      <c r="F334" s="10">
        <v>2000</v>
      </c>
      <c r="G334" s="11">
        <v>30</v>
      </c>
      <c r="H334" s="12">
        <v>1312921.3799999999</v>
      </c>
      <c r="I334" s="13">
        <v>1</v>
      </c>
      <c r="J334" s="8" t="s">
        <v>60</v>
      </c>
      <c r="K334" s="11">
        <v>72.930000000000007</v>
      </c>
      <c r="L334" s="11">
        <v>72.94</v>
      </c>
      <c r="M334" s="11">
        <v>75.36</v>
      </c>
      <c r="N334" s="11">
        <v>41.24</v>
      </c>
      <c r="O334" s="11">
        <v>262.47000000000003</v>
      </c>
      <c r="P334" s="11">
        <v>114.17</v>
      </c>
      <c r="Q334" s="14"/>
    </row>
    <row r="335" spans="1:17" ht="19.5" hidden="1" x14ac:dyDescent="0.25">
      <c r="A335" s="7">
        <v>30101</v>
      </c>
      <c r="B335" s="15" t="s">
        <v>111</v>
      </c>
      <c r="C335" s="9" t="s">
        <v>59</v>
      </c>
      <c r="D335" s="10">
        <v>455</v>
      </c>
      <c r="E335" s="13">
        <v>6</v>
      </c>
      <c r="F335" s="10">
        <v>2000</v>
      </c>
      <c r="G335" s="11">
        <v>30</v>
      </c>
      <c r="H335" s="12">
        <v>5158125.62</v>
      </c>
      <c r="I335" s="13">
        <v>1</v>
      </c>
      <c r="J335" s="8" t="s">
        <v>60</v>
      </c>
      <c r="K335" s="11">
        <v>391.15</v>
      </c>
      <c r="L335" s="11">
        <v>429.84</v>
      </c>
      <c r="M335" s="11">
        <v>505.05</v>
      </c>
      <c r="N335" s="11">
        <v>45.41</v>
      </c>
      <c r="O335" s="12">
        <v>1371.45</v>
      </c>
      <c r="P335" s="11">
        <v>436.56</v>
      </c>
      <c r="Q335" s="6"/>
    </row>
    <row r="336" spans="1:17" hidden="1" x14ac:dyDescent="0.25">
      <c r="A336" s="7">
        <v>30105</v>
      </c>
      <c r="B336" s="8" t="s">
        <v>85</v>
      </c>
      <c r="C336" s="9" t="s">
        <v>59</v>
      </c>
      <c r="D336" s="10">
        <v>265</v>
      </c>
      <c r="E336" s="13">
        <v>7</v>
      </c>
      <c r="F336" s="10">
        <v>2000</v>
      </c>
      <c r="G336" s="11">
        <v>40</v>
      </c>
      <c r="H336" s="12">
        <v>967193.99</v>
      </c>
      <c r="I336" s="13">
        <v>0.9</v>
      </c>
      <c r="J336" s="8" t="s">
        <v>60</v>
      </c>
      <c r="K336" s="11">
        <v>58.03</v>
      </c>
      <c r="L336" s="11">
        <v>62.17</v>
      </c>
      <c r="M336" s="11">
        <v>205.9</v>
      </c>
      <c r="N336" s="11">
        <v>28.3</v>
      </c>
      <c r="O336" s="11">
        <v>361.3</v>
      </c>
      <c r="P336" s="11">
        <v>93.23</v>
      </c>
      <c r="Q336" s="6"/>
    </row>
    <row r="337" spans="1:17" hidden="1" x14ac:dyDescent="0.25">
      <c r="A337" s="7">
        <v>30110</v>
      </c>
      <c r="B337" s="8" t="s">
        <v>80</v>
      </c>
      <c r="C337" s="9" t="s">
        <v>59</v>
      </c>
      <c r="D337" s="10">
        <v>323</v>
      </c>
      <c r="E337" s="13">
        <v>7</v>
      </c>
      <c r="F337" s="10">
        <v>2000</v>
      </c>
      <c r="G337" s="11">
        <v>40</v>
      </c>
      <c r="H337" s="12">
        <v>1691698.99</v>
      </c>
      <c r="I337" s="13">
        <v>0.9</v>
      </c>
      <c r="J337" s="8" t="s">
        <v>60</v>
      </c>
      <c r="K337" s="11">
        <v>101.5</v>
      </c>
      <c r="L337" s="11">
        <v>108.75</v>
      </c>
      <c r="M337" s="11">
        <v>250.97</v>
      </c>
      <c r="N337" s="11">
        <v>33.35</v>
      </c>
      <c r="O337" s="11">
        <v>506.65</v>
      </c>
      <c r="P337" s="11">
        <v>146.93</v>
      </c>
      <c r="Q337" s="6"/>
    </row>
    <row r="338" spans="1:17" hidden="1" x14ac:dyDescent="0.25">
      <c r="A338" s="7">
        <v>30115</v>
      </c>
      <c r="B338" s="8" t="s">
        <v>40</v>
      </c>
      <c r="C338" s="9" t="s">
        <v>59</v>
      </c>
      <c r="D338" s="10">
        <v>10</v>
      </c>
      <c r="E338" s="13">
        <v>5</v>
      </c>
      <c r="F338" s="10">
        <v>2000</v>
      </c>
      <c r="G338" s="11">
        <v>20</v>
      </c>
      <c r="H338" s="12">
        <v>65887.97</v>
      </c>
      <c r="I338" s="13">
        <v>0.7</v>
      </c>
      <c r="J338" s="8" t="s">
        <v>60</v>
      </c>
      <c r="K338" s="11">
        <v>6.45</v>
      </c>
      <c r="L338" s="11">
        <v>4.6100000000000003</v>
      </c>
      <c r="M338" s="11">
        <v>8.69</v>
      </c>
      <c r="N338" s="11">
        <v>27.56</v>
      </c>
      <c r="O338" s="11">
        <v>47.31</v>
      </c>
      <c r="P338" s="11">
        <v>34.01</v>
      </c>
      <c r="Q338" s="6"/>
    </row>
    <row r="339" spans="1:17" hidden="1" x14ac:dyDescent="0.25">
      <c r="A339" s="7">
        <v>30120</v>
      </c>
      <c r="B339" s="8" t="s">
        <v>81</v>
      </c>
      <c r="C339" s="9" t="s">
        <v>59</v>
      </c>
      <c r="D339" s="10">
        <v>210</v>
      </c>
      <c r="E339" s="13">
        <v>7</v>
      </c>
      <c r="F339" s="10">
        <v>2000</v>
      </c>
      <c r="G339" s="11">
        <v>40</v>
      </c>
      <c r="H339" s="12">
        <v>1319609.99</v>
      </c>
      <c r="I339" s="13">
        <v>0.9</v>
      </c>
      <c r="J339" s="8" t="s">
        <v>60</v>
      </c>
      <c r="K339" s="11">
        <v>79.17</v>
      </c>
      <c r="L339" s="11">
        <v>84.83</v>
      </c>
      <c r="M339" s="11">
        <v>221.44</v>
      </c>
      <c r="N339" s="11">
        <v>28.3</v>
      </c>
      <c r="O339" s="11">
        <v>423.16</v>
      </c>
      <c r="P339" s="11">
        <v>116.89</v>
      </c>
      <c r="Q339" s="14"/>
    </row>
    <row r="340" spans="1:17" ht="19.5" hidden="1" x14ac:dyDescent="0.25">
      <c r="A340" s="7">
        <v>30125</v>
      </c>
      <c r="B340" s="15" t="s">
        <v>79</v>
      </c>
      <c r="C340" s="9" t="s">
        <v>59</v>
      </c>
      <c r="D340" s="10">
        <v>136</v>
      </c>
      <c r="E340" s="13">
        <v>7</v>
      </c>
      <c r="F340" s="10">
        <v>2000</v>
      </c>
      <c r="G340" s="11">
        <v>40</v>
      </c>
      <c r="H340" s="12">
        <v>935322.25</v>
      </c>
      <c r="I340" s="13">
        <v>0.9</v>
      </c>
      <c r="J340" s="8" t="s">
        <v>60</v>
      </c>
      <c r="K340" s="11">
        <v>56.11</v>
      </c>
      <c r="L340" s="11">
        <v>60.12</v>
      </c>
      <c r="M340" s="11">
        <v>143.41</v>
      </c>
      <c r="N340" s="11">
        <v>83.42</v>
      </c>
      <c r="O340" s="11">
        <v>349.74</v>
      </c>
      <c r="P340" s="11">
        <v>146.21</v>
      </c>
      <c r="Q340" s="6"/>
    </row>
    <row r="341" spans="1:17" hidden="1" x14ac:dyDescent="0.25">
      <c r="A341" s="7">
        <v>30130</v>
      </c>
      <c r="B341" s="8" t="s">
        <v>91</v>
      </c>
      <c r="C341" s="9" t="s">
        <v>59</v>
      </c>
      <c r="D341" s="10">
        <v>27</v>
      </c>
      <c r="E341" s="13">
        <v>6</v>
      </c>
      <c r="F341" s="10">
        <v>2000</v>
      </c>
      <c r="G341" s="11">
        <v>20</v>
      </c>
      <c r="H341" s="12">
        <v>123752.16</v>
      </c>
      <c r="I341" s="13">
        <v>0.8</v>
      </c>
      <c r="J341" s="8" t="s">
        <v>60</v>
      </c>
      <c r="K341" s="11">
        <v>10.41</v>
      </c>
      <c r="L341" s="11">
        <v>8.25</v>
      </c>
      <c r="M341" s="11">
        <v>25.47</v>
      </c>
      <c r="N341" s="11">
        <v>0</v>
      </c>
      <c r="O341" s="11">
        <v>44.13</v>
      </c>
      <c r="P341" s="11">
        <v>10.41</v>
      </c>
      <c r="Q341" s="14"/>
    </row>
    <row r="342" spans="1:17" hidden="1" x14ac:dyDescent="0.25">
      <c r="A342" s="7">
        <v>30135</v>
      </c>
      <c r="B342" s="8" t="s">
        <v>113</v>
      </c>
      <c r="C342" s="9" t="s">
        <v>59</v>
      </c>
      <c r="D342" s="10">
        <v>1</v>
      </c>
      <c r="E342" s="13">
        <v>3</v>
      </c>
      <c r="F342" s="10">
        <v>2000</v>
      </c>
      <c r="G342" s="11">
        <v>10</v>
      </c>
      <c r="H342" s="12">
        <v>2499</v>
      </c>
      <c r="I342" s="13">
        <v>0.7</v>
      </c>
      <c r="J342" s="8" t="s">
        <v>73</v>
      </c>
      <c r="K342" s="11">
        <v>0.41</v>
      </c>
      <c r="L342" s="11">
        <v>0.28999999999999998</v>
      </c>
      <c r="M342" s="11">
        <v>8.26</v>
      </c>
      <c r="N342" s="11">
        <v>0</v>
      </c>
      <c r="O342" s="11">
        <v>8.9600000000000009</v>
      </c>
      <c r="P342" s="11">
        <v>0.41</v>
      </c>
      <c r="Q342" s="6"/>
    </row>
    <row r="343" spans="1:17" hidden="1" x14ac:dyDescent="0.25">
      <c r="A343" s="7">
        <v>30140</v>
      </c>
      <c r="B343" s="8" t="s">
        <v>78</v>
      </c>
      <c r="C343" s="9" t="s">
        <v>59</v>
      </c>
      <c r="D343" s="10">
        <v>2</v>
      </c>
      <c r="E343" s="13">
        <v>5</v>
      </c>
      <c r="F343" s="10">
        <v>2000</v>
      </c>
      <c r="G343" s="11">
        <v>20</v>
      </c>
      <c r="H343" s="12">
        <v>32770.01</v>
      </c>
      <c r="I343" s="13">
        <v>0.7</v>
      </c>
      <c r="J343" s="8" t="s">
        <v>63</v>
      </c>
      <c r="K343" s="11">
        <v>3.2</v>
      </c>
      <c r="L343" s="11">
        <v>2.29</v>
      </c>
      <c r="M343" s="11">
        <v>0</v>
      </c>
      <c r="N343" s="11">
        <v>0</v>
      </c>
      <c r="O343" s="11">
        <v>5.49</v>
      </c>
      <c r="P343" s="11">
        <v>3.2</v>
      </c>
      <c r="Q343" s="6"/>
    </row>
    <row r="344" spans="1:17" hidden="1" x14ac:dyDescent="0.25">
      <c r="A344" s="7">
        <v>30141</v>
      </c>
      <c r="B344" s="8" t="s">
        <v>77</v>
      </c>
      <c r="C344" s="9" t="s">
        <v>59</v>
      </c>
      <c r="D344" s="10">
        <v>5</v>
      </c>
      <c r="E344" s="13">
        <v>5</v>
      </c>
      <c r="F344" s="10">
        <v>2000</v>
      </c>
      <c r="G344" s="11">
        <v>20</v>
      </c>
      <c r="H344" s="12">
        <v>43555.25</v>
      </c>
      <c r="I344" s="13">
        <v>0.7</v>
      </c>
      <c r="J344" s="8" t="s">
        <v>63</v>
      </c>
      <c r="K344" s="11">
        <v>4.26</v>
      </c>
      <c r="L344" s="11">
        <v>3.04</v>
      </c>
      <c r="M344" s="11">
        <v>0</v>
      </c>
      <c r="N344" s="11">
        <v>0</v>
      </c>
      <c r="O344" s="11">
        <v>7.3</v>
      </c>
      <c r="P344" s="11">
        <v>4.26</v>
      </c>
      <c r="Q344" s="14"/>
    </row>
    <row r="345" spans="1:17" hidden="1" x14ac:dyDescent="0.25">
      <c r="A345" s="7">
        <v>30143</v>
      </c>
      <c r="B345" s="8" t="s">
        <v>108</v>
      </c>
      <c r="C345" s="9" t="s">
        <v>59</v>
      </c>
      <c r="D345" s="10">
        <v>13</v>
      </c>
      <c r="E345" s="13">
        <v>5</v>
      </c>
      <c r="F345" s="10">
        <v>2000</v>
      </c>
      <c r="G345" s="11">
        <v>20</v>
      </c>
      <c r="H345" s="12">
        <v>29772.6</v>
      </c>
      <c r="I345" s="13">
        <v>0.7</v>
      </c>
      <c r="J345" s="8" t="s">
        <v>63</v>
      </c>
      <c r="K345" s="11">
        <v>2.91</v>
      </c>
      <c r="L345" s="11">
        <v>2.08</v>
      </c>
      <c r="M345" s="11">
        <v>0</v>
      </c>
      <c r="N345" s="11">
        <v>27.56</v>
      </c>
      <c r="O345" s="11">
        <v>32.549999999999997</v>
      </c>
      <c r="P345" s="11">
        <v>30.47</v>
      </c>
      <c r="Q345" s="6"/>
    </row>
    <row r="346" spans="1:17" ht="19.5" hidden="1" x14ac:dyDescent="0.25">
      <c r="A346" s="7">
        <v>30145</v>
      </c>
      <c r="B346" s="15" t="s">
        <v>94</v>
      </c>
      <c r="C346" s="9" t="s">
        <v>59</v>
      </c>
      <c r="D346" s="10">
        <v>15</v>
      </c>
      <c r="E346" s="13">
        <v>7</v>
      </c>
      <c r="F346" s="10">
        <v>2000</v>
      </c>
      <c r="G346" s="11">
        <v>20</v>
      </c>
      <c r="H346" s="12">
        <v>104840.02</v>
      </c>
      <c r="I346" s="13">
        <v>0.8</v>
      </c>
      <c r="J346" s="8" t="s">
        <v>63</v>
      </c>
      <c r="K346" s="11">
        <v>7.78</v>
      </c>
      <c r="L346" s="11">
        <v>5.99</v>
      </c>
      <c r="M346" s="11">
        <v>0</v>
      </c>
      <c r="N346" s="11">
        <v>45.41</v>
      </c>
      <c r="O346" s="11">
        <v>59.18</v>
      </c>
      <c r="P346" s="11">
        <v>53.19</v>
      </c>
      <c r="Q346" s="14"/>
    </row>
    <row r="347" spans="1:17" ht="29.25" hidden="1" x14ac:dyDescent="0.25">
      <c r="A347" s="7">
        <v>30150</v>
      </c>
      <c r="B347" s="15" t="s">
        <v>98</v>
      </c>
      <c r="C347" s="9" t="s">
        <v>59</v>
      </c>
      <c r="D347" s="10">
        <v>147</v>
      </c>
      <c r="E347" s="13">
        <v>5</v>
      </c>
      <c r="F347" s="10">
        <v>2000</v>
      </c>
      <c r="G347" s="11">
        <v>20</v>
      </c>
      <c r="H347" s="12">
        <v>2205896.65</v>
      </c>
      <c r="I347" s="13">
        <v>0.5</v>
      </c>
      <c r="J347" s="8" t="s">
        <v>65</v>
      </c>
      <c r="K347" s="11">
        <v>216.17</v>
      </c>
      <c r="L347" s="11">
        <v>110.29</v>
      </c>
      <c r="M347" s="11">
        <v>0</v>
      </c>
      <c r="N347" s="11">
        <v>0</v>
      </c>
      <c r="O347" s="11">
        <v>326.45999999999998</v>
      </c>
      <c r="P347" s="11">
        <v>216.17</v>
      </c>
      <c r="Q347" s="6"/>
    </row>
    <row r="348" spans="1:17" hidden="1" x14ac:dyDescent="0.25">
      <c r="A348" s="7">
        <v>30158</v>
      </c>
      <c r="B348" s="8" t="s">
        <v>106</v>
      </c>
      <c r="C348" s="9" t="s">
        <v>59</v>
      </c>
      <c r="D348" s="10">
        <v>45</v>
      </c>
      <c r="E348" s="13">
        <v>5</v>
      </c>
      <c r="F348" s="10">
        <v>2000</v>
      </c>
      <c r="G348" s="11">
        <v>30</v>
      </c>
      <c r="H348" s="12">
        <v>504612.33</v>
      </c>
      <c r="I348" s="13">
        <v>0.7</v>
      </c>
      <c r="J348" s="8" t="s">
        <v>60</v>
      </c>
      <c r="K348" s="11">
        <v>44.4</v>
      </c>
      <c r="L348" s="11">
        <v>35.32</v>
      </c>
      <c r="M348" s="11">
        <v>63.13</v>
      </c>
      <c r="N348" s="11">
        <v>41.24</v>
      </c>
      <c r="O348" s="11">
        <v>184.09</v>
      </c>
      <c r="P348" s="11">
        <v>85.64</v>
      </c>
      <c r="Q348" s="14"/>
    </row>
    <row r="349" spans="1:17" hidden="1" x14ac:dyDescent="0.25">
      <c r="A349" s="7">
        <v>30165</v>
      </c>
      <c r="B349" s="8" t="s">
        <v>90</v>
      </c>
      <c r="C349" s="9" t="s">
        <v>59</v>
      </c>
      <c r="D349" s="10">
        <v>331</v>
      </c>
      <c r="E349" s="13">
        <v>6</v>
      </c>
      <c r="F349" s="10">
        <v>2000</v>
      </c>
      <c r="G349" s="11">
        <v>20</v>
      </c>
      <c r="H349" s="12">
        <v>897891.01</v>
      </c>
      <c r="I349" s="13">
        <v>0.8</v>
      </c>
      <c r="J349" s="8" t="s">
        <v>60</v>
      </c>
      <c r="K349" s="11">
        <v>75.56</v>
      </c>
      <c r="L349" s="11">
        <v>59.85</v>
      </c>
      <c r="M349" s="11">
        <v>312.39</v>
      </c>
      <c r="N349" s="11">
        <v>0</v>
      </c>
      <c r="O349" s="11">
        <v>447.8</v>
      </c>
      <c r="P349" s="11">
        <v>75.56</v>
      </c>
      <c r="Q349" s="6"/>
    </row>
    <row r="350" spans="1:17" ht="19.5" hidden="1" x14ac:dyDescent="0.25">
      <c r="A350" s="7">
        <v>30170</v>
      </c>
      <c r="B350" s="15" t="s">
        <v>109</v>
      </c>
      <c r="C350" s="9" t="s">
        <v>59</v>
      </c>
      <c r="D350" s="10">
        <v>56</v>
      </c>
      <c r="E350" s="13">
        <v>6</v>
      </c>
      <c r="F350" s="10">
        <v>2000</v>
      </c>
      <c r="G350" s="11">
        <v>20</v>
      </c>
      <c r="H350" s="12">
        <v>1624535.86</v>
      </c>
      <c r="I350" s="13">
        <v>0.8</v>
      </c>
      <c r="J350" s="8" t="s">
        <v>60</v>
      </c>
      <c r="K350" s="11">
        <v>136.72</v>
      </c>
      <c r="L350" s="11">
        <v>108.3</v>
      </c>
      <c r="M350" s="11">
        <v>31.08</v>
      </c>
      <c r="N350" s="11">
        <v>41.24</v>
      </c>
      <c r="O350" s="11">
        <v>317.33999999999997</v>
      </c>
      <c r="P350" s="11">
        <v>177.96</v>
      </c>
      <c r="Q350" s="6"/>
    </row>
    <row r="351" spans="1:17" hidden="1" x14ac:dyDescent="0.25">
      <c r="A351" s="7">
        <v>30175</v>
      </c>
      <c r="B351" s="8" t="s">
        <v>74</v>
      </c>
      <c r="C351" s="9" t="s">
        <v>59</v>
      </c>
      <c r="D351" s="10">
        <v>0</v>
      </c>
      <c r="E351" s="13">
        <v>3</v>
      </c>
      <c r="F351" s="10">
        <v>2000</v>
      </c>
      <c r="G351" s="11">
        <v>10</v>
      </c>
      <c r="H351" s="12">
        <v>4054.42</v>
      </c>
      <c r="I351" s="13">
        <v>0.5</v>
      </c>
      <c r="J351" s="8" t="s">
        <v>63</v>
      </c>
      <c r="K351" s="11">
        <v>0.68</v>
      </c>
      <c r="L351" s="11">
        <v>0.33</v>
      </c>
      <c r="M351" s="11">
        <v>0</v>
      </c>
      <c r="N351" s="11">
        <v>0</v>
      </c>
      <c r="O351" s="11">
        <v>1.01</v>
      </c>
      <c r="P351" s="11">
        <v>0.68</v>
      </c>
      <c r="Q351" s="6"/>
    </row>
    <row r="352" spans="1:17" hidden="1" x14ac:dyDescent="0.25">
      <c r="A352" s="7">
        <v>30180</v>
      </c>
      <c r="B352" s="8" t="s">
        <v>76</v>
      </c>
      <c r="C352" s="9" t="s">
        <v>59</v>
      </c>
      <c r="D352" s="10">
        <v>10</v>
      </c>
      <c r="E352" s="13">
        <v>5</v>
      </c>
      <c r="F352" s="10">
        <v>2000</v>
      </c>
      <c r="G352" s="11">
        <v>20</v>
      </c>
      <c r="H352" s="12">
        <v>37161.360000000001</v>
      </c>
      <c r="I352" s="13">
        <v>0.6</v>
      </c>
      <c r="J352" s="8" t="s">
        <v>73</v>
      </c>
      <c r="K352" s="11">
        <v>3.63</v>
      </c>
      <c r="L352" s="11">
        <v>2.2200000000000002</v>
      </c>
      <c r="M352" s="11">
        <v>18.79</v>
      </c>
      <c r="N352" s="11">
        <v>0</v>
      </c>
      <c r="O352" s="11">
        <v>24.64</v>
      </c>
      <c r="P352" s="11">
        <v>3.63</v>
      </c>
      <c r="Q352" s="6"/>
    </row>
    <row r="353" spans="1:17" hidden="1" x14ac:dyDescent="0.25">
      <c r="A353" s="7">
        <v>30185</v>
      </c>
      <c r="B353" s="8" t="s">
        <v>99</v>
      </c>
      <c r="C353" s="9" t="s">
        <v>59</v>
      </c>
      <c r="D353" s="10">
        <v>0</v>
      </c>
      <c r="E353" s="13">
        <v>1</v>
      </c>
      <c r="F353" s="10">
        <v>1000</v>
      </c>
      <c r="G353" s="11">
        <v>0</v>
      </c>
      <c r="H353" s="12">
        <v>1067.5999999999999</v>
      </c>
      <c r="I353" s="13">
        <v>0.5</v>
      </c>
      <c r="J353" s="8" t="s">
        <v>65</v>
      </c>
      <c r="K353" s="11">
        <v>1.1200000000000001</v>
      </c>
      <c r="L353" s="11">
        <v>0.53</v>
      </c>
      <c r="M353" s="11">
        <v>0</v>
      </c>
      <c r="N353" s="11">
        <v>0</v>
      </c>
      <c r="O353" s="11">
        <v>1.65</v>
      </c>
      <c r="P353" s="11">
        <v>1.1200000000000001</v>
      </c>
      <c r="Q353" s="14"/>
    </row>
    <row r="354" spans="1:17" hidden="1" x14ac:dyDescent="0.25">
      <c r="A354" s="7">
        <v>31012</v>
      </c>
      <c r="B354" s="8" t="s">
        <v>86</v>
      </c>
      <c r="C354" s="9" t="s">
        <v>59</v>
      </c>
      <c r="D354" s="10">
        <v>0</v>
      </c>
      <c r="E354" s="13">
        <v>11</v>
      </c>
      <c r="F354" s="10">
        <v>1250</v>
      </c>
      <c r="G354" s="11">
        <v>15</v>
      </c>
      <c r="H354" s="12">
        <v>56237.13</v>
      </c>
      <c r="I354" s="13">
        <v>0.5</v>
      </c>
      <c r="J354" s="8" t="s">
        <v>65</v>
      </c>
      <c r="K354" s="11">
        <v>4.9400000000000004</v>
      </c>
      <c r="L354" s="11">
        <v>2.04</v>
      </c>
      <c r="M354" s="11">
        <v>0</v>
      </c>
      <c r="N354" s="11">
        <v>27.56</v>
      </c>
      <c r="O354" s="11">
        <v>34.54</v>
      </c>
      <c r="P354" s="11">
        <v>32.5</v>
      </c>
      <c r="Q354" s="14"/>
    </row>
    <row r="355" spans="1:17" hidden="1" x14ac:dyDescent="0.25">
      <c r="A355" s="7">
        <v>31013</v>
      </c>
      <c r="B355" s="8" t="s">
        <v>104</v>
      </c>
      <c r="C355" s="9" t="s">
        <v>59</v>
      </c>
      <c r="D355" s="10">
        <v>0</v>
      </c>
      <c r="E355" s="13">
        <v>10</v>
      </c>
      <c r="F355" s="10">
        <v>2000</v>
      </c>
      <c r="G355" s="11">
        <v>20</v>
      </c>
      <c r="H355" s="12">
        <v>7927.26</v>
      </c>
      <c r="I355" s="13">
        <v>0.5</v>
      </c>
      <c r="J355" s="8" t="s">
        <v>65</v>
      </c>
      <c r="K355" s="11">
        <v>0.44</v>
      </c>
      <c r="L355" s="11">
        <v>0.19</v>
      </c>
      <c r="M355" s="11">
        <v>0</v>
      </c>
      <c r="N355" s="11">
        <v>0</v>
      </c>
      <c r="O355" s="11">
        <v>0.63</v>
      </c>
      <c r="P355" s="11">
        <v>0.44</v>
      </c>
      <c r="Q355" s="14"/>
    </row>
    <row r="356" spans="1:17" hidden="1" x14ac:dyDescent="0.25">
      <c r="A356" s="7">
        <v>31015</v>
      </c>
      <c r="B356" s="8" t="s">
        <v>39</v>
      </c>
      <c r="C356" s="9" t="s">
        <v>59</v>
      </c>
      <c r="D356" s="10">
        <v>2</v>
      </c>
      <c r="E356" s="13">
        <v>3</v>
      </c>
      <c r="F356" s="10">
        <v>400</v>
      </c>
      <c r="G356" s="11">
        <v>10</v>
      </c>
      <c r="H356" s="12">
        <v>2097.38</v>
      </c>
      <c r="I356" s="13">
        <v>0.9</v>
      </c>
      <c r="J356" s="8" t="s">
        <v>73</v>
      </c>
      <c r="K356" s="11">
        <v>1.77</v>
      </c>
      <c r="L356" s="11">
        <v>1.57</v>
      </c>
      <c r="M356" s="11">
        <v>4.32</v>
      </c>
      <c r="N356" s="11">
        <v>27.56</v>
      </c>
      <c r="O356" s="11">
        <v>35.22</v>
      </c>
      <c r="P356" s="11">
        <v>29.33</v>
      </c>
      <c r="Q356" s="14"/>
    </row>
    <row r="357" spans="1:17" ht="19.5" hidden="1" x14ac:dyDescent="0.25">
      <c r="A357" s="7">
        <v>31017</v>
      </c>
      <c r="B357" s="15" t="s">
        <v>64</v>
      </c>
      <c r="C357" s="9" t="s">
        <v>59</v>
      </c>
      <c r="D357" s="10">
        <v>20</v>
      </c>
      <c r="E357" s="11">
        <v>7</v>
      </c>
      <c r="F357" s="10">
        <v>2000</v>
      </c>
      <c r="G357" s="11">
        <v>20</v>
      </c>
      <c r="H357" s="12">
        <v>476860.4</v>
      </c>
      <c r="I357" s="13">
        <v>0.8</v>
      </c>
      <c r="J357" s="8" t="s">
        <v>60</v>
      </c>
      <c r="K357" s="11">
        <v>35.409999999999997</v>
      </c>
      <c r="L357" s="11">
        <v>27.24</v>
      </c>
      <c r="M357" s="11">
        <v>19.98</v>
      </c>
      <c r="N357" s="11">
        <v>27.56</v>
      </c>
      <c r="O357" s="11">
        <v>110.19</v>
      </c>
      <c r="P357" s="11">
        <v>62.97</v>
      </c>
      <c r="Q357" s="14"/>
    </row>
    <row r="358" spans="1:17" hidden="1" x14ac:dyDescent="0.25">
      <c r="A358" s="7">
        <v>31018</v>
      </c>
      <c r="B358" s="8" t="s">
        <v>89</v>
      </c>
      <c r="C358" s="9" t="s">
        <v>59</v>
      </c>
      <c r="D358" s="10">
        <v>3</v>
      </c>
      <c r="E358" s="13">
        <v>6</v>
      </c>
      <c r="F358" s="10">
        <v>2000</v>
      </c>
      <c r="G358" s="11">
        <v>20</v>
      </c>
      <c r="H358" s="12">
        <v>10696.06</v>
      </c>
      <c r="I358" s="13">
        <v>0.8</v>
      </c>
      <c r="J358" s="8" t="s">
        <v>73</v>
      </c>
      <c r="K358" s="11">
        <v>0.89</v>
      </c>
      <c r="L358" s="11">
        <v>0.71</v>
      </c>
      <c r="M358" s="11">
        <v>5.63</v>
      </c>
      <c r="N358" s="11">
        <v>0</v>
      </c>
      <c r="O358" s="11">
        <v>7.23</v>
      </c>
      <c r="P358" s="11">
        <v>0.89</v>
      </c>
      <c r="Q358" s="14"/>
    </row>
    <row r="359" spans="1:17" hidden="1" x14ac:dyDescent="0.25">
      <c r="A359" s="7">
        <v>31062</v>
      </c>
      <c r="B359" s="8" t="s">
        <v>82</v>
      </c>
      <c r="C359" s="9" t="s">
        <v>59</v>
      </c>
      <c r="D359" s="10">
        <v>136</v>
      </c>
      <c r="E359" s="13">
        <v>7</v>
      </c>
      <c r="F359" s="10">
        <v>2000</v>
      </c>
      <c r="G359" s="11">
        <v>40</v>
      </c>
      <c r="H359" s="12">
        <v>729707.25</v>
      </c>
      <c r="I359" s="13">
        <v>0.9</v>
      </c>
      <c r="J359" s="8" t="s">
        <v>60</v>
      </c>
      <c r="K359" s="11">
        <v>43.77</v>
      </c>
      <c r="L359" s="11">
        <v>46.9</v>
      </c>
      <c r="M359" s="11">
        <v>143.41</v>
      </c>
      <c r="N359" s="11">
        <v>60.91</v>
      </c>
      <c r="O359" s="11">
        <v>300.2</v>
      </c>
      <c r="P359" s="11">
        <v>109.89</v>
      </c>
      <c r="Q359" s="14"/>
    </row>
    <row r="360" spans="1:17" hidden="1" x14ac:dyDescent="0.25"/>
  </sheetData>
  <autoFilter ref="A4:AB77" xr:uid="{A1965230-79C3-438D-96F1-A588DAD859CB}">
    <filterColumn colId="19" showButton="0"/>
  </autoFilter>
  <sortState xmlns:xlrd2="http://schemas.microsoft.com/office/spreadsheetml/2017/richdata2" ref="A282:P359">
    <sortCondition ref="A282:A359"/>
  </sortState>
  <mergeCells count="8">
    <mergeCell ref="Y3:Z3"/>
    <mergeCell ref="W3:X3"/>
    <mergeCell ref="A4:A5"/>
    <mergeCell ref="B4:B5"/>
    <mergeCell ref="C4:C5"/>
    <mergeCell ref="T4:U4"/>
    <mergeCell ref="Y4:Y5"/>
    <mergeCell ref="Z4:Z5"/>
  </mergeCells>
  <printOptions horizontalCentered="1"/>
  <pageMargins left="0.31496062992125984" right="0.31496062992125984" top="0.78740157480314965" bottom="0.78740157480314965" header="0.31496062992125984" footer="0.31496062992125984"/>
  <pageSetup paperSize="136" scale="121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2A36-9FDE-401E-9BB3-54CDB686BF30}">
  <dimension ref="A3:O58"/>
  <sheetViews>
    <sheetView workbookViewId="0">
      <pane xSplit="15" ySplit="3" topLeftCell="P4" activePane="bottomRight" state="frozen"/>
      <selection pane="topRight" activeCell="O1" sqref="O1"/>
      <selection pane="bottomLeft" activeCell="A4" sqref="A4"/>
      <selection pane="bottomRight" activeCell="F21" sqref="F21"/>
    </sheetView>
  </sheetViews>
  <sheetFormatPr defaultRowHeight="15" x14ac:dyDescent="0.25"/>
  <cols>
    <col min="1" max="1" width="9.140625" style="1"/>
    <col min="2" max="2" width="51.28515625" customWidth="1"/>
    <col min="3" max="6" width="9.140625" style="1"/>
    <col min="7" max="7" width="15.85546875" style="1" customWidth="1"/>
    <col min="8" max="8" width="11.42578125" style="1" customWidth="1"/>
    <col min="9" max="9" width="7" style="1" bestFit="1" customWidth="1"/>
    <col min="10" max="10" width="7" style="1" customWidth="1"/>
    <col min="11" max="11" width="10.85546875" style="1" customWidth="1"/>
    <col min="12" max="13" width="9.140625" style="1"/>
    <col min="14" max="14" width="11.140625" style="1" bestFit="1" customWidth="1"/>
    <col min="15" max="15" width="12.85546875" style="1" bestFit="1" customWidth="1"/>
  </cols>
  <sheetData>
    <row r="3" spans="7:11" x14ac:dyDescent="0.25">
      <c r="H3" s="87"/>
      <c r="I3" s="87"/>
      <c r="J3" s="87"/>
      <c r="K3" s="87"/>
    </row>
    <row r="5" spans="7:11" x14ac:dyDescent="0.25">
      <c r="G5" s="2"/>
      <c r="H5" s="30"/>
    </row>
    <row r="6" spans="7:11" x14ac:dyDescent="0.25">
      <c r="G6" s="2"/>
      <c r="H6" s="2"/>
    </row>
    <row r="7" spans="7:11" x14ac:dyDescent="0.25">
      <c r="G7" s="2"/>
      <c r="H7" s="2"/>
    </row>
    <row r="8" spans="7:11" x14ac:dyDescent="0.25">
      <c r="G8" s="2"/>
      <c r="H8" s="2"/>
    </row>
    <row r="9" spans="7:11" x14ac:dyDescent="0.25">
      <c r="G9" s="2"/>
      <c r="H9" s="2"/>
    </row>
    <row r="10" spans="7:11" x14ac:dyDescent="0.25">
      <c r="G10" s="2"/>
      <c r="H10" s="2"/>
    </row>
    <row r="11" spans="7:11" x14ac:dyDescent="0.25">
      <c r="G11" s="2"/>
      <c r="H11" s="2"/>
    </row>
    <row r="12" spans="7:11" x14ac:dyDescent="0.25">
      <c r="G12" s="2"/>
      <c r="H12" s="2"/>
    </row>
    <row r="13" spans="7:11" x14ac:dyDescent="0.25">
      <c r="G13" s="2"/>
      <c r="H13" s="2"/>
    </row>
    <row r="14" spans="7:11" x14ac:dyDescent="0.25">
      <c r="G14" s="2"/>
      <c r="H14" s="2"/>
    </row>
    <row r="15" spans="7:11" x14ac:dyDescent="0.25">
      <c r="G15" s="2"/>
      <c r="H15" s="2"/>
    </row>
    <row r="16" spans="7:11" x14ac:dyDescent="0.25">
      <c r="G16" s="2"/>
      <c r="H16" s="2"/>
    </row>
    <row r="17" spans="7:8" x14ac:dyDescent="0.25">
      <c r="G17" s="2"/>
      <c r="H17" s="2"/>
    </row>
    <row r="18" spans="7:8" x14ac:dyDescent="0.25">
      <c r="G18" s="2"/>
      <c r="H18" s="2"/>
    </row>
    <row r="19" spans="7:8" x14ac:dyDescent="0.25">
      <c r="G19" s="2"/>
      <c r="H19" s="2"/>
    </row>
    <row r="20" spans="7:8" x14ac:dyDescent="0.25">
      <c r="G20" s="2"/>
      <c r="H20" s="2"/>
    </row>
    <row r="21" spans="7:8" x14ac:dyDescent="0.25">
      <c r="G21" s="2"/>
      <c r="H21" s="2"/>
    </row>
    <row r="22" spans="7:8" x14ac:dyDescent="0.25">
      <c r="G22" s="2"/>
      <c r="H22" s="2"/>
    </row>
    <row r="23" spans="7:8" x14ac:dyDescent="0.25">
      <c r="G23" s="2"/>
      <c r="H23" s="2"/>
    </row>
    <row r="24" spans="7:8" x14ac:dyDescent="0.25">
      <c r="G24" s="2"/>
      <c r="H24" s="2"/>
    </row>
    <row r="25" spans="7:8" x14ac:dyDescent="0.25">
      <c r="G25" s="2"/>
      <c r="H25" s="2"/>
    </row>
    <row r="26" spans="7:8" x14ac:dyDescent="0.25">
      <c r="G26" s="2"/>
      <c r="H26" s="2"/>
    </row>
    <row r="27" spans="7:8" x14ac:dyDescent="0.25">
      <c r="G27" s="2"/>
      <c r="H27" s="2"/>
    </row>
    <row r="28" spans="7:8" x14ac:dyDescent="0.25">
      <c r="G28" s="2"/>
      <c r="H28" s="2"/>
    </row>
    <row r="29" spans="7:8" x14ac:dyDescent="0.25">
      <c r="G29" s="2"/>
      <c r="H29" s="2"/>
    </row>
    <row r="30" spans="7:8" x14ac:dyDescent="0.25">
      <c r="G30" s="2"/>
      <c r="H30" s="2"/>
    </row>
    <row r="31" spans="7:8" x14ac:dyDescent="0.25">
      <c r="G31" s="2"/>
      <c r="H31" s="2"/>
    </row>
    <row r="32" spans="7:8" x14ac:dyDescent="0.25">
      <c r="G32" s="2"/>
      <c r="H32" s="2"/>
    </row>
    <row r="33" spans="7:14" x14ac:dyDescent="0.25">
      <c r="G33" s="2"/>
      <c r="H33" s="2"/>
      <c r="N33" s="2"/>
    </row>
    <row r="34" spans="7:14" x14ac:dyDescent="0.25">
      <c r="G34" s="2"/>
      <c r="H34" s="2"/>
    </row>
    <row r="35" spans="7:14" x14ac:dyDescent="0.25">
      <c r="G35" s="2"/>
      <c r="H35" s="2"/>
    </row>
    <row r="36" spans="7:14" x14ac:dyDescent="0.25">
      <c r="G36" s="2"/>
      <c r="H36" s="2"/>
    </row>
    <row r="37" spans="7:14" x14ac:dyDescent="0.25">
      <c r="G37" s="2"/>
      <c r="H37" s="2"/>
    </row>
    <row r="38" spans="7:14" x14ac:dyDescent="0.25">
      <c r="G38" s="2"/>
      <c r="H38" s="2"/>
    </row>
    <row r="39" spans="7:14" x14ac:dyDescent="0.25">
      <c r="G39" s="2"/>
      <c r="H39" s="2"/>
    </row>
    <row r="41" spans="7:14" x14ac:dyDescent="0.25">
      <c r="G41" s="2"/>
      <c r="H41" s="2"/>
    </row>
    <row r="42" spans="7:14" x14ac:dyDescent="0.25">
      <c r="G42" s="2"/>
      <c r="H42" s="2"/>
    </row>
    <row r="43" spans="7:14" x14ac:dyDescent="0.25">
      <c r="G43" s="2"/>
      <c r="H43" s="2"/>
    </row>
    <row r="44" spans="7:14" x14ac:dyDescent="0.25">
      <c r="G44" s="2"/>
      <c r="H44" s="2"/>
    </row>
    <row r="45" spans="7:14" x14ac:dyDescent="0.25">
      <c r="G45" s="2"/>
      <c r="H45" s="2"/>
    </row>
    <row r="46" spans="7:14" x14ac:dyDescent="0.25">
      <c r="G46" s="2"/>
      <c r="H46" s="2"/>
    </row>
    <row r="47" spans="7:14" x14ac:dyDescent="0.25">
      <c r="G47" s="2"/>
      <c r="H47" s="2"/>
    </row>
    <row r="48" spans="7:14" x14ac:dyDescent="0.25">
      <c r="G48" s="2"/>
      <c r="H48" s="2"/>
    </row>
    <row r="51" spans="7:8" x14ac:dyDescent="0.25">
      <c r="G51" s="2"/>
      <c r="H51" s="2"/>
    </row>
    <row r="52" spans="7:8" x14ac:dyDescent="0.25">
      <c r="G52" s="2"/>
      <c r="H52" s="2"/>
    </row>
    <row r="53" spans="7:8" x14ac:dyDescent="0.25">
      <c r="G53" s="2"/>
      <c r="H53" s="2"/>
    </row>
    <row r="54" spans="7:8" x14ac:dyDescent="0.25">
      <c r="G54" s="2"/>
      <c r="H54" s="2"/>
    </row>
    <row r="55" spans="7:8" x14ac:dyDescent="0.25">
      <c r="G55" s="2"/>
      <c r="H55" s="2"/>
    </row>
    <row r="56" spans="7:8" x14ac:dyDescent="0.25">
      <c r="G56" s="2"/>
      <c r="H56" s="2"/>
    </row>
    <row r="57" spans="7:8" x14ac:dyDescent="0.25">
      <c r="G57" s="2"/>
      <c r="H57" s="2"/>
    </row>
    <row r="58" spans="7:8" x14ac:dyDescent="0.25">
      <c r="G58" s="2"/>
      <c r="H58" s="2"/>
    </row>
  </sheetData>
  <mergeCells count="2">
    <mergeCell ref="H3:I3"/>
    <mergeCell ref="J3:K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E5110-52E7-4215-B282-0C73BA163166}">
  <dimension ref="C1:E2"/>
  <sheetViews>
    <sheetView workbookViewId="0">
      <selection activeCell="E15" sqref="E15"/>
    </sheetView>
  </sheetViews>
  <sheetFormatPr defaultRowHeight="15" x14ac:dyDescent="0.25"/>
  <cols>
    <col min="1" max="1" width="9.5703125" customWidth="1"/>
    <col min="2" max="2" width="37.5703125" customWidth="1"/>
    <col min="4" max="4" width="13.28515625" customWidth="1"/>
    <col min="5" max="5" width="16" customWidth="1"/>
    <col min="6" max="6" width="11.5703125" customWidth="1"/>
  </cols>
  <sheetData>
    <row r="1" spans="3:5" x14ac:dyDescent="0.25">
      <c r="C1" s="1"/>
      <c r="E1" s="1"/>
    </row>
    <row r="2" spans="3:5" x14ac:dyDescent="0.25">
      <c r="D2" s="1"/>
      <c r="E2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F8F1-9323-43DD-A93C-CAE57B393068}">
  <dimension ref="A1:Z218"/>
  <sheetViews>
    <sheetView zoomScaleNormal="100" workbookViewId="0">
      <pane xSplit="2" ySplit="5" topLeftCell="H6" activePane="bottomRight" state="frozen"/>
      <selection pane="topRight" activeCell="C1" sqref="C1"/>
      <selection pane="bottomLeft" activeCell="A6" sqref="A6"/>
      <selection pane="bottomRight" activeCell="L6" sqref="L6"/>
    </sheetView>
  </sheetViews>
  <sheetFormatPr defaultRowHeight="15" x14ac:dyDescent="0.25"/>
  <cols>
    <col min="1" max="1" width="7.5703125" style="22" customWidth="1"/>
    <col min="2" max="2" width="49.28515625" style="22" customWidth="1"/>
    <col min="3" max="3" width="9.140625" style="22"/>
    <col min="4" max="4" width="12.28515625" style="22" customWidth="1"/>
    <col min="5" max="5" width="11.42578125" style="22" customWidth="1"/>
    <col min="6" max="6" width="10.42578125" style="22" customWidth="1"/>
    <col min="7" max="7" width="12.42578125" style="22" customWidth="1"/>
    <col min="8" max="9" width="10.5703125" style="47" customWidth="1"/>
    <col min="10" max="10" width="11" style="22" customWidth="1"/>
    <col min="11" max="11" width="9.85546875" style="22" customWidth="1"/>
    <col min="12" max="12" width="14.7109375" style="22" customWidth="1"/>
    <col min="13" max="13" width="17.28515625" style="22" customWidth="1"/>
    <col min="14" max="14" width="14.140625" style="22" customWidth="1"/>
    <col min="15" max="15" width="12.5703125" style="22" customWidth="1"/>
    <col min="16" max="16" width="16.140625" style="22" customWidth="1"/>
    <col min="17" max="17" width="11" style="22" customWidth="1"/>
    <col min="18" max="18" width="10.42578125" style="22" customWidth="1"/>
    <col min="19" max="19" width="9.140625" style="22"/>
    <col min="20" max="20" width="12.5703125" style="22" customWidth="1"/>
    <col min="21" max="21" width="12.140625" style="22" customWidth="1"/>
    <col min="23" max="23" width="16.5703125" customWidth="1"/>
    <col min="24" max="24" width="14.28515625" bestFit="1" customWidth="1"/>
    <col min="25" max="25" width="9.5703125" bestFit="1" customWidth="1"/>
    <col min="26" max="26" width="15.42578125" customWidth="1"/>
  </cols>
  <sheetData>
    <row r="1" spans="1:26" x14ac:dyDescent="0.25">
      <c r="C1" s="53" t="s">
        <v>115</v>
      </c>
      <c r="E1" s="31">
        <v>0.06</v>
      </c>
      <c r="G1" s="22" t="s">
        <v>127</v>
      </c>
      <c r="H1" s="46">
        <v>5.35</v>
      </c>
      <c r="I1" s="46"/>
      <c r="K1" s="22" t="s">
        <v>129</v>
      </c>
      <c r="L1" s="43">
        <v>0</v>
      </c>
    </row>
    <row r="2" spans="1:26" x14ac:dyDescent="0.25">
      <c r="C2" s="22" t="s">
        <v>128</v>
      </c>
      <c r="E2" s="43">
        <v>0.86</v>
      </c>
      <c r="G2" s="22" t="s">
        <v>126</v>
      </c>
      <c r="H2" s="46">
        <v>5.44</v>
      </c>
      <c r="I2" s="46"/>
    </row>
    <row r="3" spans="1:26" x14ac:dyDescent="0.25">
      <c r="A3" s="35"/>
      <c r="B3" s="35"/>
      <c r="C3" s="35"/>
      <c r="D3" s="35"/>
      <c r="E3" s="35"/>
      <c r="F3" s="35"/>
      <c r="G3" s="35"/>
      <c r="H3" s="36"/>
      <c r="I3" s="36"/>
      <c r="J3" s="35"/>
      <c r="K3" s="35"/>
      <c r="L3" s="35"/>
      <c r="M3" s="35"/>
      <c r="N3" s="35"/>
      <c r="O3" s="35"/>
      <c r="P3" s="35"/>
      <c r="Q3" s="35"/>
      <c r="R3" s="35"/>
      <c r="S3" s="35"/>
      <c r="T3" s="89" t="s">
        <v>119</v>
      </c>
      <c r="U3" s="89"/>
      <c r="V3" s="35"/>
    </row>
    <row r="4" spans="1:26" ht="22.5" x14ac:dyDescent="0.25">
      <c r="A4" s="79" t="s">
        <v>42</v>
      </c>
      <c r="B4" s="77" t="s">
        <v>43</v>
      </c>
      <c r="C4" s="79" t="s">
        <v>44</v>
      </c>
      <c r="D4" s="16" t="s">
        <v>124</v>
      </c>
      <c r="E4" s="40" t="s">
        <v>141</v>
      </c>
      <c r="F4" s="40" t="s">
        <v>139</v>
      </c>
      <c r="G4" s="40" t="s">
        <v>48</v>
      </c>
      <c r="H4" s="50" t="s">
        <v>49</v>
      </c>
      <c r="I4" s="40" t="s">
        <v>137</v>
      </c>
      <c r="J4" s="40" t="s">
        <v>144</v>
      </c>
      <c r="K4" s="79" t="s">
        <v>51</v>
      </c>
      <c r="L4" s="32" t="s">
        <v>117</v>
      </c>
      <c r="M4" s="33" t="s">
        <v>116</v>
      </c>
      <c r="N4" s="33" t="s">
        <v>118</v>
      </c>
      <c r="O4" s="16" t="s">
        <v>123</v>
      </c>
      <c r="P4" s="16" t="s">
        <v>53</v>
      </c>
      <c r="Q4" s="81" t="s">
        <v>130</v>
      </c>
      <c r="R4" s="82"/>
      <c r="S4" s="29" t="s">
        <v>55</v>
      </c>
      <c r="T4" s="16" t="s">
        <v>120</v>
      </c>
      <c r="U4" s="16" t="s">
        <v>121</v>
      </c>
      <c r="V4" s="6"/>
    </row>
    <row r="5" spans="1:26" ht="29.25" customHeight="1" x14ac:dyDescent="0.25">
      <c r="A5" s="80"/>
      <c r="B5" s="78"/>
      <c r="C5" s="80"/>
      <c r="D5" s="52" t="s">
        <v>125</v>
      </c>
      <c r="E5" s="51" t="s">
        <v>140</v>
      </c>
      <c r="F5" s="51" t="s">
        <v>138</v>
      </c>
      <c r="G5" s="51" t="s">
        <v>142</v>
      </c>
      <c r="H5" s="51" t="s">
        <v>136</v>
      </c>
      <c r="I5" s="51" t="s">
        <v>143</v>
      </c>
      <c r="J5" s="41" t="s">
        <v>145</v>
      </c>
      <c r="K5" s="80"/>
      <c r="L5" s="39"/>
      <c r="M5" s="39"/>
      <c r="N5" s="39"/>
      <c r="O5" s="52" t="s">
        <v>122</v>
      </c>
      <c r="P5" s="37"/>
      <c r="Q5" s="52" t="s">
        <v>131</v>
      </c>
      <c r="R5" s="52" t="s">
        <v>132</v>
      </c>
      <c r="S5" s="37"/>
      <c r="T5" s="38"/>
      <c r="U5" s="37"/>
      <c r="V5" s="6"/>
    </row>
    <row r="6" spans="1:26" x14ac:dyDescent="0.25">
      <c r="A6" s="17">
        <v>30000</v>
      </c>
      <c r="B6" s="24" t="s">
        <v>69</v>
      </c>
      <c r="C6" s="19" t="s">
        <v>59</v>
      </c>
      <c r="D6" s="26">
        <v>112</v>
      </c>
      <c r="E6" s="20">
        <v>9</v>
      </c>
      <c r="F6" s="26">
        <v>2000</v>
      </c>
      <c r="G6" s="20">
        <v>30</v>
      </c>
      <c r="H6" s="27">
        <v>1709322.55</v>
      </c>
      <c r="I6" s="27">
        <f>TRUNC(H6*(G6/100),2)</f>
        <v>512796.76</v>
      </c>
      <c r="J6" s="20">
        <v>1</v>
      </c>
      <c r="K6" s="19" t="s">
        <v>60</v>
      </c>
      <c r="L6" s="49">
        <f>TRUNC((H6-I6)/(E6*F6),2)</f>
        <v>66.47</v>
      </c>
      <c r="M6" s="49">
        <f>TRUNC(((E6+1)/(2*E6))*H6,2)</f>
        <v>949623.63</v>
      </c>
      <c r="N6" s="49">
        <f>TRUNC((M6*$E$1)/F6,2)</f>
        <v>28.48</v>
      </c>
      <c r="O6" s="48">
        <f>N6+L6</f>
        <v>94.95</v>
      </c>
      <c r="P6" s="48">
        <f>TRUNC((H6*J6)/(E6*F6),2)</f>
        <v>94.96</v>
      </c>
      <c r="Q6" s="20">
        <v>0.14000000000000001</v>
      </c>
      <c r="R6" s="48">
        <f t="shared" ref="R6:R37" si="0">TRUNC(Q6*D6*IF(K6="Óleo Diesel",$H$2,IF(K6="Gasolina",$H$1,0)),2)</f>
        <v>85.29</v>
      </c>
      <c r="S6" s="11">
        <v>34.409999999999997</v>
      </c>
      <c r="T6" s="54">
        <f>S6+R6+P6+O6</f>
        <v>309.61</v>
      </c>
      <c r="U6" s="54">
        <f>O6+S6</f>
        <v>129.36000000000001</v>
      </c>
      <c r="V6" s="44">
        <f>Q6*D6*H2</f>
        <v>85.299200000000013</v>
      </c>
      <c r="W6" s="42"/>
      <c r="Z6" s="34"/>
    </row>
    <row r="7" spans="1:26" x14ac:dyDescent="0.25">
      <c r="A7" s="17">
        <v>30001</v>
      </c>
      <c r="B7" s="24" t="s">
        <v>70</v>
      </c>
      <c r="C7" s="19" t="s">
        <v>59</v>
      </c>
      <c r="D7" s="26">
        <v>259</v>
      </c>
      <c r="E7" s="20">
        <v>9</v>
      </c>
      <c r="F7" s="26">
        <v>2000</v>
      </c>
      <c r="G7" s="20">
        <v>30</v>
      </c>
      <c r="H7" s="27">
        <v>4783732.2</v>
      </c>
      <c r="I7" s="27">
        <f t="shared" ref="I7:I70" si="1">TRUNC(H7*(G7/100),2)</f>
        <v>1435119.66</v>
      </c>
      <c r="J7" s="20">
        <v>1</v>
      </c>
      <c r="K7" s="19" t="s">
        <v>60</v>
      </c>
      <c r="L7" s="49">
        <f t="shared" ref="L7:L70" si="2">TRUNC((H7-I7)/(E7*F7),2)</f>
        <v>186.03</v>
      </c>
      <c r="M7" s="49">
        <f t="shared" ref="M7:M70" si="3">TRUNC(((E7+1)/(2*E7))*H7,2)</f>
        <v>2657629</v>
      </c>
      <c r="N7" s="49">
        <f t="shared" ref="N7:N70" si="4">TRUNC((M7*$E$1)/F7,2)</f>
        <v>79.72</v>
      </c>
      <c r="O7" s="48">
        <f t="shared" ref="O7:O70" si="5">N7+L7</f>
        <v>265.75</v>
      </c>
      <c r="P7" s="48">
        <f t="shared" ref="P7:P70" si="6">TRUNC((H7*J7)/(E7*F7),2)</f>
        <v>265.76</v>
      </c>
      <c r="Q7" s="20">
        <v>0.14000000000000001</v>
      </c>
      <c r="R7" s="48">
        <f t="shared" si="0"/>
        <v>197.25</v>
      </c>
      <c r="S7" s="11">
        <v>34.409999999999997</v>
      </c>
      <c r="T7" s="54">
        <f t="shared" ref="T7:T70" si="7">S7+R7+P7+O7</f>
        <v>763.17</v>
      </c>
      <c r="U7" s="54">
        <f t="shared" ref="U7:U70" si="8">O7+S7</f>
        <v>300.15999999999997</v>
      </c>
      <c r="V7" s="6"/>
      <c r="W7" s="42"/>
    </row>
    <row r="8" spans="1:26" x14ac:dyDescent="0.25">
      <c r="A8" s="17">
        <v>30002</v>
      </c>
      <c r="B8" s="24" t="s">
        <v>67</v>
      </c>
      <c r="C8" s="19" t="s">
        <v>59</v>
      </c>
      <c r="D8" s="26">
        <v>259</v>
      </c>
      <c r="E8" s="20">
        <v>9</v>
      </c>
      <c r="F8" s="26">
        <v>2000</v>
      </c>
      <c r="G8" s="20">
        <v>30</v>
      </c>
      <c r="H8" s="27">
        <v>4847590.2</v>
      </c>
      <c r="I8" s="27">
        <f t="shared" si="1"/>
        <v>1454277.06</v>
      </c>
      <c r="J8" s="20">
        <v>1</v>
      </c>
      <c r="K8" s="19" t="s">
        <v>60</v>
      </c>
      <c r="L8" s="49">
        <f t="shared" si="2"/>
        <v>188.51</v>
      </c>
      <c r="M8" s="49">
        <f t="shared" si="3"/>
        <v>2693105.66</v>
      </c>
      <c r="N8" s="49">
        <f t="shared" si="4"/>
        <v>80.790000000000006</v>
      </c>
      <c r="O8" s="48">
        <f t="shared" si="5"/>
        <v>269.3</v>
      </c>
      <c r="P8" s="48">
        <f t="shared" si="6"/>
        <v>269.31</v>
      </c>
      <c r="Q8" s="20">
        <v>0.14000000000000001</v>
      </c>
      <c r="R8" s="48">
        <f t="shared" si="0"/>
        <v>197.25</v>
      </c>
      <c r="S8" s="11">
        <v>34.409999999999997</v>
      </c>
      <c r="T8" s="54">
        <f t="shared" si="7"/>
        <v>770.27</v>
      </c>
      <c r="U8" s="54">
        <f t="shared" si="8"/>
        <v>303.71000000000004</v>
      </c>
      <c r="V8" s="45"/>
      <c r="W8" s="42"/>
    </row>
    <row r="9" spans="1:26" x14ac:dyDescent="0.25">
      <c r="A9" s="17">
        <v>30005</v>
      </c>
      <c r="B9" s="23" t="s">
        <v>8</v>
      </c>
      <c r="C9" s="19" t="s">
        <v>59</v>
      </c>
      <c r="D9" s="26">
        <v>77</v>
      </c>
      <c r="E9" s="20">
        <v>6</v>
      </c>
      <c r="F9" s="26">
        <v>2000</v>
      </c>
      <c r="G9" s="20">
        <v>20</v>
      </c>
      <c r="H9" s="27">
        <v>350000</v>
      </c>
      <c r="I9" s="27">
        <f t="shared" si="1"/>
        <v>70000</v>
      </c>
      <c r="J9" s="20">
        <v>0.7</v>
      </c>
      <c r="K9" s="19" t="s">
        <v>60</v>
      </c>
      <c r="L9" s="49">
        <f t="shared" si="2"/>
        <v>23.33</v>
      </c>
      <c r="M9" s="49">
        <f t="shared" si="3"/>
        <v>204166.66</v>
      </c>
      <c r="N9" s="49">
        <f t="shared" si="4"/>
        <v>6.12</v>
      </c>
      <c r="O9" s="48">
        <f t="shared" si="5"/>
        <v>29.45</v>
      </c>
      <c r="P9" s="48">
        <f t="shared" si="6"/>
        <v>20.41</v>
      </c>
      <c r="Q9" s="20">
        <v>0.18</v>
      </c>
      <c r="R9" s="48">
        <f t="shared" si="0"/>
        <v>75.39</v>
      </c>
      <c r="S9" s="11">
        <v>20.64</v>
      </c>
      <c r="T9" s="54">
        <f t="shared" si="7"/>
        <v>145.88999999999999</v>
      </c>
      <c r="U9" s="54">
        <f t="shared" si="8"/>
        <v>50.09</v>
      </c>
      <c r="V9" s="14"/>
      <c r="W9" s="42"/>
    </row>
    <row r="10" spans="1:26" x14ac:dyDescent="0.25">
      <c r="A10" s="17">
        <v>30006</v>
      </c>
      <c r="B10" s="23" t="s">
        <v>66</v>
      </c>
      <c r="C10" s="19" t="s">
        <v>59</v>
      </c>
      <c r="D10" s="26">
        <v>77</v>
      </c>
      <c r="E10" s="20">
        <v>6</v>
      </c>
      <c r="F10" s="26">
        <v>2000</v>
      </c>
      <c r="G10" s="20">
        <v>20</v>
      </c>
      <c r="H10" s="27">
        <v>380132.59</v>
      </c>
      <c r="I10" s="27">
        <f t="shared" si="1"/>
        <v>76026.509999999995</v>
      </c>
      <c r="J10" s="20">
        <v>0.7</v>
      </c>
      <c r="K10" s="19" t="s">
        <v>60</v>
      </c>
      <c r="L10" s="49">
        <f t="shared" si="2"/>
        <v>25.34</v>
      </c>
      <c r="M10" s="49">
        <f t="shared" si="3"/>
        <v>221744.01</v>
      </c>
      <c r="N10" s="49">
        <f t="shared" si="4"/>
        <v>6.65</v>
      </c>
      <c r="O10" s="48">
        <f t="shared" si="5"/>
        <v>31.990000000000002</v>
      </c>
      <c r="P10" s="48">
        <f t="shared" si="6"/>
        <v>22.17</v>
      </c>
      <c r="Q10" s="20">
        <v>0.18</v>
      </c>
      <c r="R10" s="48">
        <f t="shared" si="0"/>
        <v>75.39</v>
      </c>
      <c r="S10" s="11">
        <v>20.64</v>
      </c>
      <c r="T10" s="54">
        <f t="shared" si="7"/>
        <v>150.19</v>
      </c>
      <c r="U10" s="54">
        <f t="shared" si="8"/>
        <v>52.63</v>
      </c>
      <c r="V10" s="6"/>
    </row>
    <row r="11" spans="1:26" ht="19.5" x14ac:dyDescent="0.25">
      <c r="A11" s="7">
        <v>30007</v>
      </c>
      <c r="B11" s="21" t="s">
        <v>88</v>
      </c>
      <c r="C11" s="9" t="s">
        <v>59</v>
      </c>
      <c r="D11" s="28">
        <v>213</v>
      </c>
      <c r="E11" s="13">
        <v>5</v>
      </c>
      <c r="F11" s="28">
        <v>2000</v>
      </c>
      <c r="G11" s="13">
        <v>30</v>
      </c>
      <c r="H11" s="27">
        <v>2036970.83</v>
      </c>
      <c r="I11" s="27">
        <f t="shared" si="1"/>
        <v>611091.24</v>
      </c>
      <c r="J11" s="13">
        <v>0.7</v>
      </c>
      <c r="K11" s="19" t="s">
        <v>60</v>
      </c>
      <c r="L11" s="49">
        <f t="shared" si="2"/>
        <v>142.58000000000001</v>
      </c>
      <c r="M11" s="49">
        <f t="shared" si="3"/>
        <v>1222182.49</v>
      </c>
      <c r="N11" s="49">
        <f t="shared" si="4"/>
        <v>36.659999999999997</v>
      </c>
      <c r="O11" s="48">
        <f t="shared" si="5"/>
        <v>179.24</v>
      </c>
      <c r="P11" s="48">
        <f t="shared" si="6"/>
        <v>142.58000000000001</v>
      </c>
      <c r="Q11" s="20">
        <v>0.08</v>
      </c>
      <c r="R11" s="48">
        <f t="shared" si="0"/>
        <v>92.69</v>
      </c>
      <c r="S11" s="11">
        <v>34.409999999999997</v>
      </c>
      <c r="T11" s="54">
        <f t="shared" si="7"/>
        <v>448.92</v>
      </c>
      <c r="U11" s="54">
        <f t="shared" si="8"/>
        <v>213.65</v>
      </c>
      <c r="V11" s="14"/>
    </row>
    <row r="12" spans="1:26" x14ac:dyDescent="0.25">
      <c r="A12" s="7">
        <v>30008</v>
      </c>
      <c r="B12" s="18" t="s">
        <v>112</v>
      </c>
      <c r="C12" s="9" t="s">
        <v>59</v>
      </c>
      <c r="D12" s="28">
        <v>58</v>
      </c>
      <c r="E12" s="13">
        <v>5</v>
      </c>
      <c r="F12" s="28">
        <v>2000</v>
      </c>
      <c r="G12" s="13">
        <v>30</v>
      </c>
      <c r="H12" s="27">
        <v>458227.29</v>
      </c>
      <c r="I12" s="27">
        <f t="shared" si="1"/>
        <v>137468.18</v>
      </c>
      <c r="J12" s="13">
        <v>0.7</v>
      </c>
      <c r="K12" s="19" t="s">
        <v>60</v>
      </c>
      <c r="L12" s="49">
        <f t="shared" si="2"/>
        <v>32.07</v>
      </c>
      <c r="M12" s="49">
        <f t="shared" si="3"/>
        <v>274936.37</v>
      </c>
      <c r="N12" s="49">
        <f t="shared" si="4"/>
        <v>8.24</v>
      </c>
      <c r="O12" s="48">
        <f t="shared" si="5"/>
        <v>40.31</v>
      </c>
      <c r="P12" s="48">
        <f t="shared" si="6"/>
        <v>32.07</v>
      </c>
      <c r="Q12" s="20">
        <v>0.13</v>
      </c>
      <c r="R12" s="48">
        <f t="shared" si="0"/>
        <v>41.01</v>
      </c>
      <c r="S12" s="11">
        <v>34.409999999999997</v>
      </c>
      <c r="T12" s="54">
        <f t="shared" si="7"/>
        <v>147.79999999999998</v>
      </c>
      <c r="U12" s="54">
        <f t="shared" si="8"/>
        <v>74.72</v>
      </c>
      <c r="V12" s="6"/>
    </row>
    <row r="13" spans="1:26" x14ac:dyDescent="0.25">
      <c r="A13" s="17">
        <v>30009</v>
      </c>
      <c r="B13" s="24" t="s">
        <v>62</v>
      </c>
      <c r="C13" s="19" t="s">
        <v>59</v>
      </c>
      <c r="D13" s="26">
        <v>82</v>
      </c>
      <c r="E13" s="20">
        <v>6</v>
      </c>
      <c r="F13" s="26">
        <v>2000</v>
      </c>
      <c r="G13" s="20">
        <v>20</v>
      </c>
      <c r="H13" s="27">
        <v>757636.24</v>
      </c>
      <c r="I13" s="27">
        <f t="shared" si="1"/>
        <v>151527.24</v>
      </c>
      <c r="J13" s="20">
        <v>0.8</v>
      </c>
      <c r="K13" s="19" t="s">
        <v>60</v>
      </c>
      <c r="L13" s="49">
        <f t="shared" si="2"/>
        <v>50.5</v>
      </c>
      <c r="M13" s="49">
        <f t="shared" si="3"/>
        <v>441954.47</v>
      </c>
      <c r="N13" s="49">
        <f t="shared" si="4"/>
        <v>13.25</v>
      </c>
      <c r="O13" s="48">
        <f t="shared" si="5"/>
        <v>63.75</v>
      </c>
      <c r="P13" s="48">
        <f t="shared" si="6"/>
        <v>50.5</v>
      </c>
      <c r="Q13" s="20">
        <v>0.16</v>
      </c>
      <c r="R13" s="48">
        <f t="shared" si="0"/>
        <v>71.37</v>
      </c>
      <c r="S13" s="11">
        <v>34.409999999999997</v>
      </c>
      <c r="T13" s="54">
        <f t="shared" si="7"/>
        <v>220.03</v>
      </c>
      <c r="U13" s="54">
        <f t="shared" si="8"/>
        <v>98.16</v>
      </c>
      <c r="V13" s="14"/>
    </row>
    <row r="14" spans="1:26" ht="19.5" x14ac:dyDescent="0.25">
      <c r="A14" s="7">
        <v>30010</v>
      </c>
      <c r="B14" s="21" t="s">
        <v>87</v>
      </c>
      <c r="C14" s="9" t="s">
        <v>59</v>
      </c>
      <c r="D14" s="28">
        <v>96</v>
      </c>
      <c r="E14" s="13">
        <v>5</v>
      </c>
      <c r="F14" s="28">
        <v>2000</v>
      </c>
      <c r="G14" s="13">
        <v>30</v>
      </c>
      <c r="H14" s="27">
        <v>984183.64</v>
      </c>
      <c r="I14" s="27">
        <f t="shared" si="1"/>
        <v>295255.09000000003</v>
      </c>
      <c r="J14" s="13">
        <v>0.7</v>
      </c>
      <c r="K14" s="19" t="s">
        <v>60</v>
      </c>
      <c r="L14" s="49">
        <f t="shared" si="2"/>
        <v>68.89</v>
      </c>
      <c r="M14" s="49">
        <f t="shared" si="3"/>
        <v>590510.18000000005</v>
      </c>
      <c r="N14" s="49">
        <f t="shared" si="4"/>
        <v>17.71</v>
      </c>
      <c r="O14" s="48">
        <f t="shared" si="5"/>
        <v>86.6</v>
      </c>
      <c r="P14" s="48">
        <f t="shared" si="6"/>
        <v>68.89</v>
      </c>
      <c r="Q14" s="20">
        <v>0.08</v>
      </c>
      <c r="R14" s="48">
        <f t="shared" si="0"/>
        <v>41.77</v>
      </c>
      <c r="S14" s="11">
        <v>34.409999999999997</v>
      </c>
      <c r="T14" s="54">
        <f t="shared" si="7"/>
        <v>231.67</v>
      </c>
      <c r="U14" s="54">
        <f t="shared" si="8"/>
        <v>121.00999999999999</v>
      </c>
      <c r="V14" s="6"/>
    </row>
    <row r="15" spans="1:26" x14ac:dyDescent="0.25">
      <c r="A15" s="7">
        <v>30011</v>
      </c>
      <c r="B15" s="18" t="s">
        <v>6</v>
      </c>
      <c r="C15" s="9" t="s">
        <v>59</v>
      </c>
      <c r="D15" s="28">
        <v>103</v>
      </c>
      <c r="E15" s="13">
        <v>5</v>
      </c>
      <c r="F15" s="28">
        <v>2000</v>
      </c>
      <c r="G15" s="13">
        <v>30</v>
      </c>
      <c r="H15" s="27">
        <v>1059728.6000000001</v>
      </c>
      <c r="I15" s="27">
        <f t="shared" si="1"/>
        <v>317918.58</v>
      </c>
      <c r="J15" s="13">
        <v>0.7</v>
      </c>
      <c r="K15" s="19" t="s">
        <v>60</v>
      </c>
      <c r="L15" s="49">
        <f t="shared" si="2"/>
        <v>74.180000000000007</v>
      </c>
      <c r="M15" s="49">
        <f t="shared" si="3"/>
        <v>635837.16</v>
      </c>
      <c r="N15" s="49">
        <f t="shared" si="4"/>
        <v>19.07</v>
      </c>
      <c r="O15" s="48">
        <f t="shared" si="5"/>
        <v>93.25</v>
      </c>
      <c r="P15" s="48">
        <f t="shared" si="6"/>
        <v>74.180000000000007</v>
      </c>
      <c r="Q15" s="20">
        <v>0.13</v>
      </c>
      <c r="R15" s="48">
        <f t="shared" si="0"/>
        <v>72.84</v>
      </c>
      <c r="S15" s="11">
        <v>34.409999999999997</v>
      </c>
      <c r="T15" s="54">
        <f t="shared" si="7"/>
        <v>274.68</v>
      </c>
      <c r="U15" s="54">
        <f t="shared" si="8"/>
        <v>127.66</v>
      </c>
      <c r="V15" s="6"/>
    </row>
    <row r="16" spans="1:26" x14ac:dyDescent="0.25">
      <c r="A16" s="17">
        <v>30012</v>
      </c>
      <c r="B16" s="23" t="s">
        <v>58</v>
      </c>
      <c r="C16" s="19" t="s">
        <v>59</v>
      </c>
      <c r="D16" s="26">
        <v>79</v>
      </c>
      <c r="E16" s="20">
        <v>6</v>
      </c>
      <c r="F16" s="26">
        <v>1750</v>
      </c>
      <c r="G16" s="20">
        <v>20</v>
      </c>
      <c r="H16" s="27">
        <v>880439.53</v>
      </c>
      <c r="I16" s="27">
        <f t="shared" si="1"/>
        <v>176087.9</v>
      </c>
      <c r="J16" s="20">
        <v>0.8</v>
      </c>
      <c r="K16" s="19" t="s">
        <v>60</v>
      </c>
      <c r="L16" s="49">
        <f t="shared" si="2"/>
        <v>67.08</v>
      </c>
      <c r="M16" s="49">
        <f t="shared" si="3"/>
        <v>513589.72</v>
      </c>
      <c r="N16" s="49">
        <f t="shared" si="4"/>
        <v>17.600000000000001</v>
      </c>
      <c r="O16" s="48">
        <f t="shared" si="5"/>
        <v>84.68</v>
      </c>
      <c r="P16" s="48">
        <f t="shared" si="6"/>
        <v>67.08</v>
      </c>
      <c r="Q16" s="20">
        <v>0.27</v>
      </c>
      <c r="R16" s="48">
        <f t="shared" si="0"/>
        <v>116.03</v>
      </c>
      <c r="S16" s="11">
        <v>34.409999999999997</v>
      </c>
      <c r="T16" s="54">
        <f t="shared" si="7"/>
        <v>302.2</v>
      </c>
      <c r="U16" s="54">
        <f t="shared" si="8"/>
        <v>119.09</v>
      </c>
      <c r="V16" s="6"/>
    </row>
    <row r="17" spans="1:22" x14ac:dyDescent="0.25">
      <c r="A17" s="7">
        <v>30013</v>
      </c>
      <c r="B17" s="18" t="s">
        <v>10</v>
      </c>
      <c r="C17" s="9" t="s">
        <v>59</v>
      </c>
      <c r="D17" s="28">
        <v>0</v>
      </c>
      <c r="E17" s="13">
        <v>7</v>
      </c>
      <c r="F17" s="28">
        <v>2000</v>
      </c>
      <c r="G17" s="13">
        <v>10</v>
      </c>
      <c r="H17" s="27">
        <v>42329.31</v>
      </c>
      <c r="I17" s="27">
        <f t="shared" si="1"/>
        <v>4232.93</v>
      </c>
      <c r="J17" s="13">
        <v>0.5</v>
      </c>
      <c r="K17" s="19" t="s">
        <v>65</v>
      </c>
      <c r="L17" s="49">
        <f t="shared" si="2"/>
        <v>2.72</v>
      </c>
      <c r="M17" s="49">
        <f t="shared" si="3"/>
        <v>24188.17</v>
      </c>
      <c r="N17" s="49">
        <f t="shared" si="4"/>
        <v>0.72</v>
      </c>
      <c r="O17" s="48">
        <f t="shared" si="5"/>
        <v>3.4400000000000004</v>
      </c>
      <c r="P17" s="48">
        <f t="shared" si="6"/>
        <v>1.51</v>
      </c>
      <c r="Q17" s="13"/>
      <c r="R17" s="48">
        <f t="shared" si="0"/>
        <v>0</v>
      </c>
      <c r="S17" s="11">
        <v>0</v>
      </c>
      <c r="T17" s="54">
        <f t="shared" si="7"/>
        <v>4.95</v>
      </c>
      <c r="U17" s="54">
        <f t="shared" si="8"/>
        <v>3.4400000000000004</v>
      </c>
      <c r="V17" s="6"/>
    </row>
    <row r="18" spans="1:22" x14ac:dyDescent="0.25">
      <c r="A18" s="17">
        <v>30014</v>
      </c>
      <c r="B18" s="24" t="s">
        <v>61</v>
      </c>
      <c r="C18" s="19" t="s">
        <v>59</v>
      </c>
      <c r="D18" s="26">
        <v>97</v>
      </c>
      <c r="E18" s="20">
        <v>6</v>
      </c>
      <c r="F18" s="26">
        <v>2000</v>
      </c>
      <c r="G18" s="20">
        <v>20</v>
      </c>
      <c r="H18" s="27">
        <v>894809.23</v>
      </c>
      <c r="I18" s="27">
        <f t="shared" si="1"/>
        <v>178961.84</v>
      </c>
      <c r="J18" s="20">
        <v>0.8</v>
      </c>
      <c r="K18" s="19" t="s">
        <v>60</v>
      </c>
      <c r="L18" s="49">
        <f t="shared" si="2"/>
        <v>59.65</v>
      </c>
      <c r="M18" s="49">
        <f t="shared" si="3"/>
        <v>521972.05</v>
      </c>
      <c r="N18" s="49">
        <f t="shared" si="4"/>
        <v>15.65</v>
      </c>
      <c r="O18" s="48">
        <f t="shared" si="5"/>
        <v>75.3</v>
      </c>
      <c r="P18" s="48">
        <f t="shared" si="6"/>
        <v>59.65</v>
      </c>
      <c r="Q18" s="20">
        <v>0.16</v>
      </c>
      <c r="R18" s="48">
        <f t="shared" si="0"/>
        <v>84.42</v>
      </c>
      <c r="S18" s="11">
        <v>34.409999999999997</v>
      </c>
      <c r="T18" s="54">
        <f t="shared" si="7"/>
        <v>253.77999999999997</v>
      </c>
      <c r="U18" s="54">
        <f t="shared" si="8"/>
        <v>109.71</v>
      </c>
      <c r="V18" s="14"/>
    </row>
    <row r="19" spans="1:22" ht="19.5" x14ac:dyDescent="0.25">
      <c r="A19" s="7">
        <v>30015</v>
      </c>
      <c r="B19" s="21" t="s">
        <v>114</v>
      </c>
      <c r="C19" s="9" t="s">
        <v>59</v>
      </c>
      <c r="D19" s="28">
        <v>85</v>
      </c>
      <c r="E19" s="13">
        <v>6</v>
      </c>
      <c r="F19" s="28">
        <v>2000</v>
      </c>
      <c r="G19" s="13">
        <v>20</v>
      </c>
      <c r="H19" s="27">
        <v>1060486.5900000001</v>
      </c>
      <c r="I19" s="27">
        <f t="shared" si="1"/>
        <v>212097.31</v>
      </c>
      <c r="J19" s="13">
        <v>0.8</v>
      </c>
      <c r="K19" s="19" t="s">
        <v>60</v>
      </c>
      <c r="L19" s="49">
        <f t="shared" si="2"/>
        <v>70.69</v>
      </c>
      <c r="M19" s="49">
        <f t="shared" si="3"/>
        <v>618617.17000000004</v>
      </c>
      <c r="N19" s="49">
        <f t="shared" si="4"/>
        <v>18.55</v>
      </c>
      <c r="O19" s="48">
        <f t="shared" si="5"/>
        <v>89.24</v>
      </c>
      <c r="P19" s="48">
        <f t="shared" si="6"/>
        <v>70.69</v>
      </c>
      <c r="Q19" s="20">
        <v>0.13</v>
      </c>
      <c r="R19" s="48">
        <f t="shared" si="0"/>
        <v>60.11</v>
      </c>
      <c r="S19" s="11">
        <v>34.409999999999997</v>
      </c>
      <c r="T19" s="54">
        <f t="shared" si="7"/>
        <v>254.45</v>
      </c>
      <c r="U19" s="54">
        <f t="shared" si="8"/>
        <v>123.64999999999999</v>
      </c>
      <c r="V19" s="14"/>
    </row>
    <row r="20" spans="1:22" x14ac:dyDescent="0.25">
      <c r="A20" s="17">
        <v>30016</v>
      </c>
      <c r="B20" s="23" t="s">
        <v>16</v>
      </c>
      <c r="C20" s="19" t="s">
        <v>59</v>
      </c>
      <c r="D20" s="26">
        <v>44</v>
      </c>
      <c r="E20" s="20">
        <v>7</v>
      </c>
      <c r="F20" s="26">
        <v>2000</v>
      </c>
      <c r="G20" s="20">
        <v>20</v>
      </c>
      <c r="H20" s="27">
        <v>1482133.28</v>
      </c>
      <c r="I20" s="27">
        <f t="shared" si="1"/>
        <v>296426.65000000002</v>
      </c>
      <c r="J20" s="20">
        <v>0.7</v>
      </c>
      <c r="K20" s="19" t="s">
        <v>63</v>
      </c>
      <c r="L20" s="49">
        <f t="shared" si="2"/>
        <v>84.69</v>
      </c>
      <c r="M20" s="49">
        <f t="shared" si="3"/>
        <v>846933.3</v>
      </c>
      <c r="N20" s="49">
        <f t="shared" si="4"/>
        <v>25.4</v>
      </c>
      <c r="O20" s="48">
        <f t="shared" si="5"/>
        <v>110.09</v>
      </c>
      <c r="P20" s="48">
        <f t="shared" si="6"/>
        <v>74.099999999999994</v>
      </c>
      <c r="Q20" s="20">
        <v>0</v>
      </c>
      <c r="R20" s="48">
        <f t="shared" si="0"/>
        <v>0</v>
      </c>
      <c r="S20" s="11">
        <v>34.409999999999997</v>
      </c>
      <c r="T20" s="54">
        <f t="shared" si="7"/>
        <v>218.6</v>
      </c>
      <c r="U20" s="54">
        <f t="shared" si="8"/>
        <v>144.5</v>
      </c>
      <c r="V20" s="14"/>
    </row>
    <row r="21" spans="1:22" x14ac:dyDescent="0.25">
      <c r="A21" s="17">
        <v>30017</v>
      </c>
      <c r="B21" s="23" t="s">
        <v>20</v>
      </c>
      <c r="C21" s="19" t="s">
        <v>59</v>
      </c>
      <c r="D21" s="26">
        <v>0</v>
      </c>
      <c r="E21" s="20">
        <v>5</v>
      </c>
      <c r="F21" s="26">
        <v>2000</v>
      </c>
      <c r="G21" s="20">
        <v>10</v>
      </c>
      <c r="H21" s="27">
        <v>73719.759999999995</v>
      </c>
      <c r="I21" s="27">
        <f t="shared" si="1"/>
        <v>7371.97</v>
      </c>
      <c r="J21" s="20">
        <v>0.6</v>
      </c>
      <c r="K21" s="19" t="s">
        <v>65</v>
      </c>
      <c r="L21" s="49">
        <f t="shared" si="2"/>
        <v>6.63</v>
      </c>
      <c r="M21" s="49">
        <f t="shared" si="3"/>
        <v>44231.85</v>
      </c>
      <c r="N21" s="49">
        <f t="shared" si="4"/>
        <v>1.32</v>
      </c>
      <c r="O21" s="48">
        <f t="shared" si="5"/>
        <v>7.95</v>
      </c>
      <c r="P21" s="48">
        <f t="shared" si="6"/>
        <v>4.42</v>
      </c>
      <c r="Q21" s="20">
        <v>0</v>
      </c>
      <c r="R21" s="48">
        <f t="shared" si="0"/>
        <v>0</v>
      </c>
      <c r="S21" s="11">
        <v>0</v>
      </c>
      <c r="T21" s="54">
        <f t="shared" si="7"/>
        <v>12.370000000000001</v>
      </c>
      <c r="U21" s="54">
        <f t="shared" si="8"/>
        <v>7.95</v>
      </c>
      <c r="V21" s="14"/>
    </row>
    <row r="22" spans="1:22" x14ac:dyDescent="0.25">
      <c r="A22" s="7">
        <v>30018</v>
      </c>
      <c r="B22" s="18" t="s">
        <v>95</v>
      </c>
      <c r="C22" s="9" t="s">
        <v>59</v>
      </c>
      <c r="D22" s="28">
        <v>0</v>
      </c>
      <c r="E22" s="13">
        <v>5</v>
      </c>
      <c r="F22" s="28">
        <v>2000</v>
      </c>
      <c r="G22" s="13">
        <v>10</v>
      </c>
      <c r="H22" s="27">
        <v>78454</v>
      </c>
      <c r="I22" s="27">
        <f t="shared" si="1"/>
        <v>7845.4</v>
      </c>
      <c r="J22" s="13">
        <v>0.6</v>
      </c>
      <c r="K22" s="19" t="s">
        <v>65</v>
      </c>
      <c r="L22" s="49">
        <f t="shared" si="2"/>
        <v>7.06</v>
      </c>
      <c r="M22" s="49">
        <f t="shared" si="3"/>
        <v>47072.4</v>
      </c>
      <c r="N22" s="49">
        <f t="shared" si="4"/>
        <v>1.41</v>
      </c>
      <c r="O22" s="48">
        <f t="shared" si="5"/>
        <v>8.4699999999999989</v>
      </c>
      <c r="P22" s="48">
        <f t="shared" si="6"/>
        <v>4.7</v>
      </c>
      <c r="Q22" s="13">
        <v>0</v>
      </c>
      <c r="R22" s="48">
        <f t="shared" si="0"/>
        <v>0</v>
      </c>
      <c r="S22" s="11">
        <v>0</v>
      </c>
      <c r="T22" s="54">
        <f t="shared" si="7"/>
        <v>13.169999999999998</v>
      </c>
      <c r="U22" s="54">
        <f t="shared" si="8"/>
        <v>8.4699999999999989</v>
      </c>
      <c r="V22" s="14"/>
    </row>
    <row r="23" spans="1:22" x14ac:dyDescent="0.25">
      <c r="A23" s="7">
        <v>30019</v>
      </c>
      <c r="B23" s="18" t="s">
        <v>27</v>
      </c>
      <c r="C23" s="9" t="s">
        <v>59</v>
      </c>
      <c r="D23" s="28">
        <v>455</v>
      </c>
      <c r="E23" s="13">
        <v>6</v>
      </c>
      <c r="F23" s="28">
        <v>2000</v>
      </c>
      <c r="G23" s="13">
        <v>30</v>
      </c>
      <c r="H23" s="27">
        <v>5762545.9100000001</v>
      </c>
      <c r="I23" s="27">
        <f t="shared" si="1"/>
        <v>1728763.77</v>
      </c>
      <c r="J23" s="13">
        <v>1</v>
      </c>
      <c r="K23" s="19" t="s">
        <v>60</v>
      </c>
      <c r="L23" s="49">
        <f t="shared" si="2"/>
        <v>336.14</v>
      </c>
      <c r="M23" s="49">
        <f t="shared" si="3"/>
        <v>3361485.11</v>
      </c>
      <c r="N23" s="49">
        <f t="shared" si="4"/>
        <v>100.84</v>
      </c>
      <c r="O23" s="48">
        <f t="shared" si="5"/>
        <v>436.98</v>
      </c>
      <c r="P23" s="48">
        <f t="shared" si="6"/>
        <v>480.21</v>
      </c>
      <c r="Q23" s="20">
        <v>0.18</v>
      </c>
      <c r="R23" s="48">
        <f t="shared" si="0"/>
        <v>445.53</v>
      </c>
      <c r="S23" s="11">
        <v>38.61</v>
      </c>
      <c r="T23" s="54">
        <f t="shared" si="7"/>
        <v>1401.33</v>
      </c>
      <c r="U23" s="54">
        <f t="shared" si="8"/>
        <v>475.59000000000003</v>
      </c>
      <c r="V23" s="14"/>
    </row>
    <row r="24" spans="1:22" x14ac:dyDescent="0.25">
      <c r="A24" s="17">
        <v>30020</v>
      </c>
      <c r="B24" s="23" t="s">
        <v>21</v>
      </c>
      <c r="C24" s="19" t="s">
        <v>59</v>
      </c>
      <c r="D24" s="26">
        <v>0</v>
      </c>
      <c r="E24" s="20">
        <v>8</v>
      </c>
      <c r="F24" s="26">
        <v>2400</v>
      </c>
      <c r="G24" s="20">
        <v>20</v>
      </c>
      <c r="H24" s="27">
        <v>681746.05</v>
      </c>
      <c r="I24" s="27">
        <f t="shared" si="1"/>
        <v>136349.21</v>
      </c>
      <c r="J24" s="20">
        <v>0.5</v>
      </c>
      <c r="K24" s="19" t="s">
        <v>65</v>
      </c>
      <c r="L24" s="49">
        <f t="shared" si="2"/>
        <v>28.4</v>
      </c>
      <c r="M24" s="49">
        <f t="shared" si="3"/>
        <v>383482.15</v>
      </c>
      <c r="N24" s="49">
        <f t="shared" si="4"/>
        <v>9.58</v>
      </c>
      <c r="O24" s="48">
        <f t="shared" si="5"/>
        <v>37.979999999999997</v>
      </c>
      <c r="P24" s="48">
        <f t="shared" si="6"/>
        <v>17.75</v>
      </c>
      <c r="Q24" s="20">
        <v>0</v>
      </c>
      <c r="R24" s="48">
        <f t="shared" si="0"/>
        <v>0</v>
      </c>
      <c r="S24" s="11">
        <v>0</v>
      </c>
      <c r="T24" s="54">
        <f t="shared" si="7"/>
        <v>55.73</v>
      </c>
      <c r="U24" s="54">
        <f t="shared" si="8"/>
        <v>37.979999999999997</v>
      </c>
      <c r="V24" s="14"/>
    </row>
    <row r="25" spans="1:22" x14ac:dyDescent="0.25">
      <c r="A25" s="7">
        <v>30021</v>
      </c>
      <c r="B25" s="18" t="s">
        <v>22</v>
      </c>
      <c r="C25" s="9" t="s">
        <v>59</v>
      </c>
      <c r="D25" s="28">
        <v>136</v>
      </c>
      <c r="E25" s="13">
        <v>7</v>
      </c>
      <c r="F25" s="28">
        <v>2000</v>
      </c>
      <c r="G25" s="13">
        <v>40</v>
      </c>
      <c r="H25" s="27">
        <v>659671.4</v>
      </c>
      <c r="I25" s="27">
        <f t="shared" si="1"/>
        <v>263868.56</v>
      </c>
      <c r="J25" s="13">
        <v>0.9</v>
      </c>
      <c r="K25" s="19" t="s">
        <v>60</v>
      </c>
      <c r="L25" s="49">
        <f t="shared" si="2"/>
        <v>28.27</v>
      </c>
      <c r="M25" s="49">
        <f t="shared" si="3"/>
        <v>376955.08</v>
      </c>
      <c r="N25" s="49">
        <f t="shared" si="4"/>
        <v>11.3</v>
      </c>
      <c r="O25" s="48">
        <f t="shared" si="5"/>
        <v>39.57</v>
      </c>
      <c r="P25" s="48">
        <f t="shared" si="6"/>
        <v>42.4</v>
      </c>
      <c r="Q25" s="20">
        <v>0.19</v>
      </c>
      <c r="R25" s="48">
        <f t="shared" si="0"/>
        <v>140.56</v>
      </c>
      <c r="S25" s="11">
        <v>21.15</v>
      </c>
      <c r="T25" s="54">
        <f t="shared" si="7"/>
        <v>243.68</v>
      </c>
      <c r="U25" s="54">
        <f t="shared" si="8"/>
        <v>60.72</v>
      </c>
      <c r="V25" s="14"/>
    </row>
    <row r="26" spans="1:22" x14ac:dyDescent="0.25">
      <c r="A26" s="7">
        <v>30022</v>
      </c>
      <c r="B26" s="18" t="s">
        <v>24</v>
      </c>
      <c r="C26" s="9" t="s">
        <v>59</v>
      </c>
      <c r="D26" s="28">
        <v>11</v>
      </c>
      <c r="E26" s="13">
        <v>8</v>
      </c>
      <c r="F26" s="28">
        <v>2500</v>
      </c>
      <c r="G26" s="13">
        <v>10</v>
      </c>
      <c r="H26" s="27">
        <v>683336.61</v>
      </c>
      <c r="I26" s="27">
        <f t="shared" si="1"/>
        <v>68333.66</v>
      </c>
      <c r="J26" s="13">
        <v>0.6</v>
      </c>
      <c r="K26" s="19" t="s">
        <v>60</v>
      </c>
      <c r="L26" s="49">
        <f t="shared" si="2"/>
        <v>30.75</v>
      </c>
      <c r="M26" s="49">
        <f t="shared" si="3"/>
        <v>384376.84</v>
      </c>
      <c r="N26" s="49">
        <f t="shared" si="4"/>
        <v>9.2200000000000006</v>
      </c>
      <c r="O26" s="48">
        <f t="shared" si="5"/>
        <v>39.97</v>
      </c>
      <c r="P26" s="48">
        <f t="shared" si="6"/>
        <v>20.5</v>
      </c>
      <c r="Q26" s="20">
        <v>0.15</v>
      </c>
      <c r="R26" s="48">
        <f t="shared" si="0"/>
        <v>8.9700000000000006</v>
      </c>
      <c r="S26" s="11">
        <v>0</v>
      </c>
      <c r="T26" s="54">
        <f t="shared" si="7"/>
        <v>69.44</v>
      </c>
      <c r="U26" s="54">
        <f t="shared" si="8"/>
        <v>39.97</v>
      </c>
      <c r="V26" s="14"/>
    </row>
    <row r="27" spans="1:22" x14ac:dyDescent="0.25">
      <c r="A27" s="17">
        <v>30023</v>
      </c>
      <c r="B27" s="23" t="s">
        <v>25</v>
      </c>
      <c r="C27" s="19" t="s">
        <v>59</v>
      </c>
      <c r="D27" s="26">
        <v>82</v>
      </c>
      <c r="E27" s="20">
        <v>7</v>
      </c>
      <c r="F27" s="26">
        <v>2000</v>
      </c>
      <c r="G27" s="20">
        <v>30</v>
      </c>
      <c r="H27" s="27">
        <v>3724101.68</v>
      </c>
      <c r="I27" s="27">
        <f t="shared" si="1"/>
        <v>1117230.5</v>
      </c>
      <c r="J27" s="20">
        <v>0.9</v>
      </c>
      <c r="K27" s="19" t="s">
        <v>60</v>
      </c>
      <c r="L27" s="49">
        <f t="shared" si="2"/>
        <v>186.2</v>
      </c>
      <c r="M27" s="49">
        <f t="shared" si="3"/>
        <v>2128058.1</v>
      </c>
      <c r="N27" s="49">
        <f t="shared" si="4"/>
        <v>63.84</v>
      </c>
      <c r="O27" s="48">
        <f t="shared" si="5"/>
        <v>250.04</v>
      </c>
      <c r="P27" s="48">
        <f t="shared" si="6"/>
        <v>239.4</v>
      </c>
      <c r="Q27" s="20">
        <v>0.19</v>
      </c>
      <c r="R27" s="48">
        <f t="shared" si="0"/>
        <v>84.75</v>
      </c>
      <c r="S27" s="11">
        <v>38.61</v>
      </c>
      <c r="T27" s="54">
        <f t="shared" si="7"/>
        <v>612.79999999999995</v>
      </c>
      <c r="U27" s="54">
        <f t="shared" si="8"/>
        <v>288.64999999999998</v>
      </c>
      <c r="V27" s="14"/>
    </row>
    <row r="28" spans="1:22" x14ac:dyDescent="0.25">
      <c r="A28" s="17">
        <v>30024</v>
      </c>
      <c r="B28" s="23" t="s">
        <v>72</v>
      </c>
      <c r="C28" s="19" t="s">
        <v>59</v>
      </c>
      <c r="D28" s="26">
        <v>23</v>
      </c>
      <c r="E28" s="20">
        <v>7</v>
      </c>
      <c r="F28" s="26">
        <v>2000</v>
      </c>
      <c r="G28" s="20">
        <v>20</v>
      </c>
      <c r="H28" s="27">
        <v>237369.23</v>
      </c>
      <c r="I28" s="27">
        <f t="shared" si="1"/>
        <v>47473.84</v>
      </c>
      <c r="J28" s="20">
        <v>0.7</v>
      </c>
      <c r="K28" s="19" t="s">
        <v>63</v>
      </c>
      <c r="L28" s="49">
        <f t="shared" si="2"/>
        <v>13.56</v>
      </c>
      <c r="M28" s="49">
        <f t="shared" si="3"/>
        <v>135639.56</v>
      </c>
      <c r="N28" s="49">
        <f t="shared" si="4"/>
        <v>4.0599999999999996</v>
      </c>
      <c r="O28" s="48">
        <f t="shared" si="5"/>
        <v>17.62</v>
      </c>
      <c r="P28" s="48">
        <f t="shared" si="6"/>
        <v>11.86</v>
      </c>
      <c r="Q28" s="20">
        <v>0</v>
      </c>
      <c r="R28" s="48">
        <f t="shared" si="0"/>
        <v>0</v>
      </c>
      <c r="S28" s="11">
        <v>34.409999999999997</v>
      </c>
      <c r="T28" s="54">
        <f t="shared" si="7"/>
        <v>63.89</v>
      </c>
      <c r="U28" s="54">
        <f t="shared" si="8"/>
        <v>52.03</v>
      </c>
      <c r="V28" s="14"/>
    </row>
    <row r="29" spans="1:22" x14ac:dyDescent="0.25">
      <c r="A29" s="17">
        <v>30025</v>
      </c>
      <c r="B29" s="23" t="s">
        <v>26</v>
      </c>
      <c r="C29" s="19" t="s">
        <v>59</v>
      </c>
      <c r="D29" s="26">
        <v>172</v>
      </c>
      <c r="E29" s="20">
        <v>7</v>
      </c>
      <c r="F29" s="26">
        <v>2000</v>
      </c>
      <c r="G29" s="20">
        <v>30</v>
      </c>
      <c r="H29" s="27">
        <v>3600000</v>
      </c>
      <c r="I29" s="27">
        <f t="shared" si="1"/>
        <v>1080000</v>
      </c>
      <c r="J29" s="20">
        <v>0.9</v>
      </c>
      <c r="K29" s="19" t="s">
        <v>63</v>
      </c>
      <c r="L29" s="49">
        <f t="shared" si="2"/>
        <v>180</v>
      </c>
      <c r="M29" s="49">
        <f t="shared" si="3"/>
        <v>2057142.85</v>
      </c>
      <c r="N29" s="49">
        <f t="shared" si="4"/>
        <v>61.71</v>
      </c>
      <c r="O29" s="48">
        <f t="shared" si="5"/>
        <v>241.71</v>
      </c>
      <c r="P29" s="48">
        <f t="shared" si="6"/>
        <v>231.42</v>
      </c>
      <c r="Q29" s="20">
        <v>0</v>
      </c>
      <c r="R29" s="48">
        <f t="shared" si="0"/>
        <v>0</v>
      </c>
      <c r="S29" s="11">
        <v>38.61</v>
      </c>
      <c r="T29" s="54">
        <f t="shared" si="7"/>
        <v>511.74</v>
      </c>
      <c r="U29" s="54">
        <f t="shared" si="8"/>
        <v>280.32</v>
      </c>
      <c r="V29" s="14"/>
    </row>
    <row r="30" spans="1:22" x14ac:dyDescent="0.25">
      <c r="A30" s="7">
        <v>30026</v>
      </c>
      <c r="B30" s="18" t="s">
        <v>92</v>
      </c>
      <c r="C30" s="9" t="s">
        <v>59</v>
      </c>
      <c r="D30" s="28">
        <v>55</v>
      </c>
      <c r="E30" s="13">
        <v>6</v>
      </c>
      <c r="F30" s="28">
        <v>2000</v>
      </c>
      <c r="G30" s="13">
        <v>20</v>
      </c>
      <c r="H30" s="27">
        <v>285284.01</v>
      </c>
      <c r="I30" s="27">
        <f t="shared" si="1"/>
        <v>57056.800000000003</v>
      </c>
      <c r="J30" s="13">
        <v>0.8</v>
      </c>
      <c r="K30" s="19" t="s">
        <v>60</v>
      </c>
      <c r="L30" s="49">
        <f t="shared" si="2"/>
        <v>19.010000000000002</v>
      </c>
      <c r="M30" s="49">
        <f t="shared" si="3"/>
        <v>166415.67000000001</v>
      </c>
      <c r="N30" s="49">
        <f t="shared" si="4"/>
        <v>4.99</v>
      </c>
      <c r="O30" s="48">
        <f t="shared" si="5"/>
        <v>24</v>
      </c>
      <c r="P30" s="48">
        <f t="shared" si="6"/>
        <v>19.010000000000002</v>
      </c>
      <c r="Q30" s="20">
        <v>0.17</v>
      </c>
      <c r="R30" s="48">
        <f t="shared" si="0"/>
        <v>50.86</v>
      </c>
      <c r="S30" s="11">
        <v>0</v>
      </c>
      <c r="T30" s="54">
        <f t="shared" si="7"/>
        <v>93.87</v>
      </c>
      <c r="U30" s="54">
        <f t="shared" si="8"/>
        <v>24</v>
      </c>
      <c r="V30" s="14"/>
    </row>
    <row r="31" spans="1:22" x14ac:dyDescent="0.25">
      <c r="A31" s="7">
        <v>30027</v>
      </c>
      <c r="B31" s="18" t="s">
        <v>93</v>
      </c>
      <c r="C31" s="9" t="s">
        <v>59</v>
      </c>
      <c r="D31" s="28">
        <v>81</v>
      </c>
      <c r="E31" s="13">
        <v>6</v>
      </c>
      <c r="F31" s="28">
        <v>2000</v>
      </c>
      <c r="G31" s="13">
        <v>20</v>
      </c>
      <c r="H31" s="27">
        <v>307355.77</v>
      </c>
      <c r="I31" s="27">
        <f t="shared" si="1"/>
        <v>61471.15</v>
      </c>
      <c r="J31" s="13">
        <v>0.8</v>
      </c>
      <c r="K31" s="19" t="s">
        <v>60</v>
      </c>
      <c r="L31" s="49">
        <f t="shared" si="2"/>
        <v>20.49</v>
      </c>
      <c r="M31" s="49">
        <f t="shared" si="3"/>
        <v>179290.86</v>
      </c>
      <c r="N31" s="49">
        <f t="shared" si="4"/>
        <v>5.37</v>
      </c>
      <c r="O31" s="48">
        <f t="shared" si="5"/>
        <v>25.86</v>
      </c>
      <c r="P31" s="48">
        <f t="shared" si="6"/>
        <v>20.49</v>
      </c>
      <c r="Q31" s="20">
        <v>0.17</v>
      </c>
      <c r="R31" s="48">
        <f t="shared" si="0"/>
        <v>74.900000000000006</v>
      </c>
      <c r="S31" s="11">
        <v>0</v>
      </c>
      <c r="T31" s="54">
        <f t="shared" si="7"/>
        <v>121.25</v>
      </c>
      <c r="U31" s="54">
        <f t="shared" si="8"/>
        <v>25.86</v>
      </c>
      <c r="V31" s="14"/>
    </row>
    <row r="32" spans="1:22" ht="19.5" x14ac:dyDescent="0.25">
      <c r="A32" s="7">
        <v>30028</v>
      </c>
      <c r="B32" s="21" t="s">
        <v>105</v>
      </c>
      <c r="C32" s="9" t="s">
        <v>59</v>
      </c>
      <c r="D32" s="28">
        <v>0</v>
      </c>
      <c r="E32" s="13">
        <v>5</v>
      </c>
      <c r="F32" s="28">
        <v>2000</v>
      </c>
      <c r="G32" s="13">
        <v>20</v>
      </c>
      <c r="H32" s="27">
        <v>26659.45</v>
      </c>
      <c r="I32" s="27">
        <f t="shared" si="1"/>
        <v>5331.89</v>
      </c>
      <c r="J32" s="13">
        <v>0.8</v>
      </c>
      <c r="K32" s="19" t="s">
        <v>65</v>
      </c>
      <c r="L32" s="49">
        <f t="shared" si="2"/>
        <v>2.13</v>
      </c>
      <c r="M32" s="49">
        <f t="shared" si="3"/>
        <v>15995.67</v>
      </c>
      <c r="N32" s="49">
        <f t="shared" si="4"/>
        <v>0.47</v>
      </c>
      <c r="O32" s="48">
        <f t="shared" si="5"/>
        <v>2.5999999999999996</v>
      </c>
      <c r="P32" s="48">
        <f t="shared" si="6"/>
        <v>2.13</v>
      </c>
      <c r="Q32" s="13">
        <v>0</v>
      </c>
      <c r="R32" s="48">
        <f t="shared" si="0"/>
        <v>0</v>
      </c>
      <c r="S32" s="11">
        <v>20.64</v>
      </c>
      <c r="T32" s="54">
        <f t="shared" si="7"/>
        <v>25.369999999999997</v>
      </c>
      <c r="U32" s="54">
        <f t="shared" si="8"/>
        <v>23.240000000000002</v>
      </c>
      <c r="V32" s="14"/>
    </row>
    <row r="33" spans="1:22" ht="19.5" x14ac:dyDescent="0.25">
      <c r="A33" s="7">
        <v>30029</v>
      </c>
      <c r="B33" s="21" t="s">
        <v>110</v>
      </c>
      <c r="C33" s="9" t="s">
        <v>59</v>
      </c>
      <c r="D33" s="28">
        <v>145</v>
      </c>
      <c r="E33" s="13">
        <v>6</v>
      </c>
      <c r="F33" s="28">
        <v>2000</v>
      </c>
      <c r="G33" s="13">
        <v>20</v>
      </c>
      <c r="H33" s="27">
        <v>1710679.29</v>
      </c>
      <c r="I33" s="27">
        <f t="shared" si="1"/>
        <v>342135.85</v>
      </c>
      <c r="J33" s="13">
        <v>0.8</v>
      </c>
      <c r="K33" s="19" t="s">
        <v>60</v>
      </c>
      <c r="L33" s="49">
        <f t="shared" si="2"/>
        <v>114.04</v>
      </c>
      <c r="M33" s="49">
        <f t="shared" si="3"/>
        <v>997896.25</v>
      </c>
      <c r="N33" s="49">
        <f t="shared" si="4"/>
        <v>29.93</v>
      </c>
      <c r="O33" s="48">
        <f t="shared" si="5"/>
        <v>143.97</v>
      </c>
      <c r="P33" s="48">
        <f t="shared" si="6"/>
        <v>114.04</v>
      </c>
      <c r="Q33" s="20">
        <v>0.15</v>
      </c>
      <c r="R33" s="48">
        <f t="shared" si="0"/>
        <v>118.32</v>
      </c>
      <c r="S33" s="11">
        <v>34.409999999999997</v>
      </c>
      <c r="T33" s="54">
        <f t="shared" si="7"/>
        <v>410.74</v>
      </c>
      <c r="U33" s="54">
        <f t="shared" si="8"/>
        <v>178.38</v>
      </c>
      <c r="V33" s="14"/>
    </row>
    <row r="34" spans="1:22" x14ac:dyDescent="0.25">
      <c r="A34" s="17">
        <v>30030</v>
      </c>
      <c r="B34" s="23" t="s">
        <v>71</v>
      </c>
      <c r="C34" s="19" t="s">
        <v>59</v>
      </c>
      <c r="D34" s="26">
        <v>335</v>
      </c>
      <c r="E34" s="20">
        <v>7</v>
      </c>
      <c r="F34" s="26">
        <v>2000</v>
      </c>
      <c r="G34" s="20">
        <v>40</v>
      </c>
      <c r="H34" s="27">
        <v>2395509.5299999998</v>
      </c>
      <c r="I34" s="27">
        <f t="shared" si="1"/>
        <v>958203.81</v>
      </c>
      <c r="J34" s="20">
        <v>0.9</v>
      </c>
      <c r="K34" s="19" t="s">
        <v>60</v>
      </c>
      <c r="L34" s="49">
        <f t="shared" si="2"/>
        <v>102.66</v>
      </c>
      <c r="M34" s="49">
        <f t="shared" si="3"/>
        <v>1368862.58</v>
      </c>
      <c r="N34" s="49">
        <f t="shared" si="4"/>
        <v>41.06</v>
      </c>
      <c r="O34" s="48">
        <f t="shared" si="5"/>
        <v>143.72</v>
      </c>
      <c r="P34" s="48">
        <f t="shared" si="6"/>
        <v>153.99</v>
      </c>
      <c r="Q34" s="20">
        <v>0.19</v>
      </c>
      <c r="R34" s="48">
        <f t="shared" si="0"/>
        <v>346.25</v>
      </c>
      <c r="S34" s="11">
        <v>38.61</v>
      </c>
      <c r="T34" s="54">
        <f t="shared" si="7"/>
        <v>682.57</v>
      </c>
      <c r="U34" s="54">
        <f t="shared" si="8"/>
        <v>182.32999999999998</v>
      </c>
      <c r="V34" s="14"/>
    </row>
    <row r="35" spans="1:22" x14ac:dyDescent="0.25">
      <c r="A35" s="7">
        <v>30031</v>
      </c>
      <c r="B35" s="18" t="s">
        <v>34</v>
      </c>
      <c r="C35" s="9" t="s">
        <v>59</v>
      </c>
      <c r="D35" s="28">
        <v>9</v>
      </c>
      <c r="E35" s="13">
        <v>6</v>
      </c>
      <c r="F35" s="28">
        <v>1750</v>
      </c>
      <c r="G35" s="13">
        <v>10</v>
      </c>
      <c r="H35" s="27">
        <v>6450</v>
      </c>
      <c r="I35" s="27">
        <f t="shared" si="1"/>
        <v>645</v>
      </c>
      <c r="J35" s="13">
        <v>0.6</v>
      </c>
      <c r="K35" s="19" t="s">
        <v>60</v>
      </c>
      <c r="L35" s="49">
        <f t="shared" si="2"/>
        <v>0.55000000000000004</v>
      </c>
      <c r="M35" s="49">
        <f t="shared" si="3"/>
        <v>3762.5</v>
      </c>
      <c r="N35" s="49">
        <f t="shared" si="4"/>
        <v>0.12</v>
      </c>
      <c r="O35" s="48">
        <f t="shared" si="5"/>
        <v>0.67</v>
      </c>
      <c r="P35" s="48">
        <f t="shared" si="6"/>
        <v>0.36</v>
      </c>
      <c r="Q35" s="20">
        <v>0.14000000000000001</v>
      </c>
      <c r="R35" s="48">
        <f t="shared" si="0"/>
        <v>6.85</v>
      </c>
      <c r="S35" s="11">
        <v>0</v>
      </c>
      <c r="T35" s="54">
        <f t="shared" si="7"/>
        <v>7.88</v>
      </c>
      <c r="U35" s="54">
        <f t="shared" si="8"/>
        <v>0.67</v>
      </c>
      <c r="V35" s="14"/>
    </row>
    <row r="36" spans="1:22" x14ac:dyDescent="0.25">
      <c r="A36" s="7">
        <v>30032</v>
      </c>
      <c r="B36" s="18" t="s">
        <v>75</v>
      </c>
      <c r="C36" s="9" t="s">
        <v>59</v>
      </c>
      <c r="D36" s="28">
        <v>5</v>
      </c>
      <c r="E36" s="13">
        <v>6</v>
      </c>
      <c r="F36" s="28">
        <v>1750</v>
      </c>
      <c r="G36" s="13">
        <v>10</v>
      </c>
      <c r="H36" s="27">
        <v>5429.39</v>
      </c>
      <c r="I36" s="27">
        <f t="shared" si="1"/>
        <v>542.92999999999995</v>
      </c>
      <c r="J36" s="13">
        <v>0.6</v>
      </c>
      <c r="K36" s="19" t="s">
        <v>63</v>
      </c>
      <c r="L36" s="49">
        <f t="shared" si="2"/>
        <v>0.46</v>
      </c>
      <c r="M36" s="49">
        <f t="shared" si="3"/>
        <v>3167.14</v>
      </c>
      <c r="N36" s="49">
        <f t="shared" si="4"/>
        <v>0.1</v>
      </c>
      <c r="O36" s="48">
        <f t="shared" si="5"/>
        <v>0.56000000000000005</v>
      </c>
      <c r="P36" s="48">
        <f t="shared" si="6"/>
        <v>0.31</v>
      </c>
      <c r="Q36" s="20">
        <v>0</v>
      </c>
      <c r="R36" s="48">
        <f t="shared" si="0"/>
        <v>0</v>
      </c>
      <c r="S36" s="11">
        <v>0</v>
      </c>
      <c r="T36" s="54">
        <f t="shared" si="7"/>
        <v>0.87000000000000011</v>
      </c>
      <c r="U36" s="54">
        <f t="shared" si="8"/>
        <v>0.56000000000000005</v>
      </c>
      <c r="V36" s="6"/>
    </row>
    <row r="37" spans="1:22" x14ac:dyDescent="0.25">
      <c r="A37" s="7">
        <v>30033</v>
      </c>
      <c r="B37" s="18" t="s">
        <v>33</v>
      </c>
      <c r="C37" s="9" t="s">
        <v>59</v>
      </c>
      <c r="D37" s="28">
        <v>0</v>
      </c>
      <c r="E37" s="13">
        <v>1</v>
      </c>
      <c r="F37" s="28">
        <v>1000</v>
      </c>
      <c r="G37" s="13">
        <v>0</v>
      </c>
      <c r="H37" s="20">
        <v>445.35</v>
      </c>
      <c r="I37" s="27">
        <f t="shared" si="1"/>
        <v>0</v>
      </c>
      <c r="J37" s="13">
        <v>0.5</v>
      </c>
      <c r="K37" s="19" t="s">
        <v>65</v>
      </c>
      <c r="L37" s="49">
        <f t="shared" si="2"/>
        <v>0.44</v>
      </c>
      <c r="M37" s="49">
        <f t="shared" si="3"/>
        <v>445.35</v>
      </c>
      <c r="N37" s="49">
        <f t="shared" si="4"/>
        <v>0.02</v>
      </c>
      <c r="O37" s="48">
        <f t="shared" si="5"/>
        <v>0.46</v>
      </c>
      <c r="P37" s="48">
        <f t="shared" si="6"/>
        <v>0.22</v>
      </c>
      <c r="Q37" s="13">
        <v>0</v>
      </c>
      <c r="R37" s="48">
        <f t="shared" si="0"/>
        <v>0</v>
      </c>
      <c r="S37" s="11">
        <v>0</v>
      </c>
      <c r="T37" s="54">
        <f t="shared" si="7"/>
        <v>0.68</v>
      </c>
      <c r="U37" s="54">
        <f t="shared" si="8"/>
        <v>0.46</v>
      </c>
      <c r="V37" s="14"/>
    </row>
    <row r="38" spans="1:22" x14ac:dyDescent="0.25">
      <c r="A38" s="17">
        <v>30034</v>
      </c>
      <c r="B38" s="23" t="s">
        <v>37</v>
      </c>
      <c r="C38" s="19" t="s">
        <v>59</v>
      </c>
      <c r="D38" s="26">
        <v>4</v>
      </c>
      <c r="E38" s="20">
        <v>5</v>
      </c>
      <c r="F38" s="26">
        <v>1000</v>
      </c>
      <c r="G38" s="20">
        <v>20</v>
      </c>
      <c r="H38" s="27">
        <v>4014.51</v>
      </c>
      <c r="I38" s="27">
        <f t="shared" si="1"/>
        <v>802.9</v>
      </c>
      <c r="J38" s="20">
        <v>0.5</v>
      </c>
      <c r="K38" s="19" t="s">
        <v>73</v>
      </c>
      <c r="L38" s="49">
        <f t="shared" si="2"/>
        <v>0.64</v>
      </c>
      <c r="M38" s="49">
        <f t="shared" si="3"/>
        <v>2408.6999999999998</v>
      </c>
      <c r="N38" s="49">
        <f t="shared" si="4"/>
        <v>0.14000000000000001</v>
      </c>
      <c r="O38" s="48">
        <f t="shared" si="5"/>
        <v>0.78</v>
      </c>
      <c r="P38" s="48">
        <f t="shared" si="6"/>
        <v>0.4</v>
      </c>
      <c r="Q38" s="20">
        <v>0.36</v>
      </c>
      <c r="R38" s="48">
        <f t="shared" ref="R38:R69" si="9">TRUNC(Q38*D38*IF(K38="Óleo Diesel",$H$2,IF(K38="Gasolina",$H$1,0)),2)</f>
        <v>7.7</v>
      </c>
      <c r="S38" s="11">
        <v>0</v>
      </c>
      <c r="T38" s="54">
        <f t="shared" si="7"/>
        <v>8.879999999999999</v>
      </c>
      <c r="U38" s="54">
        <f t="shared" si="8"/>
        <v>0.78</v>
      </c>
      <c r="V38" s="14"/>
    </row>
    <row r="39" spans="1:22" x14ac:dyDescent="0.25">
      <c r="A39" s="7">
        <v>30035</v>
      </c>
      <c r="B39" s="18" t="s">
        <v>17</v>
      </c>
      <c r="C39" s="9" t="s">
        <v>59</v>
      </c>
      <c r="D39" s="28">
        <v>188</v>
      </c>
      <c r="E39" s="13">
        <v>7</v>
      </c>
      <c r="F39" s="28">
        <v>2000</v>
      </c>
      <c r="G39" s="13">
        <v>40</v>
      </c>
      <c r="H39" s="27">
        <v>613620.41</v>
      </c>
      <c r="I39" s="27">
        <f t="shared" si="1"/>
        <v>245448.16</v>
      </c>
      <c r="J39" s="13">
        <v>0.9</v>
      </c>
      <c r="K39" s="19" t="s">
        <v>60</v>
      </c>
      <c r="L39" s="49">
        <f t="shared" si="2"/>
        <v>26.29</v>
      </c>
      <c r="M39" s="49">
        <f t="shared" si="3"/>
        <v>350640.23</v>
      </c>
      <c r="N39" s="49">
        <f t="shared" si="4"/>
        <v>10.51</v>
      </c>
      <c r="O39" s="48">
        <f t="shared" si="5"/>
        <v>36.799999999999997</v>
      </c>
      <c r="P39" s="48">
        <f t="shared" si="6"/>
        <v>39.44</v>
      </c>
      <c r="Q39" s="20">
        <v>0.14000000000000001</v>
      </c>
      <c r="R39" s="48">
        <f t="shared" si="9"/>
        <v>143.18</v>
      </c>
      <c r="S39" s="11">
        <v>21.15</v>
      </c>
      <c r="T39" s="54">
        <f t="shared" si="7"/>
        <v>240.57</v>
      </c>
      <c r="U39" s="54">
        <f t="shared" si="8"/>
        <v>57.949999999999996</v>
      </c>
      <c r="V39" s="14"/>
    </row>
    <row r="40" spans="1:22" x14ac:dyDescent="0.25">
      <c r="A40" s="7">
        <v>30036</v>
      </c>
      <c r="B40" s="18" t="s">
        <v>7</v>
      </c>
      <c r="C40" s="9" t="s">
        <v>59</v>
      </c>
      <c r="D40" s="28">
        <v>136</v>
      </c>
      <c r="E40" s="13">
        <v>6</v>
      </c>
      <c r="F40" s="28">
        <v>2000</v>
      </c>
      <c r="G40" s="13">
        <v>40</v>
      </c>
      <c r="H40" s="27">
        <v>531188.54</v>
      </c>
      <c r="I40" s="27">
        <f t="shared" si="1"/>
        <v>212475.41</v>
      </c>
      <c r="J40" s="13">
        <v>0.9</v>
      </c>
      <c r="K40" s="19" t="s">
        <v>60</v>
      </c>
      <c r="L40" s="49">
        <f t="shared" si="2"/>
        <v>26.55</v>
      </c>
      <c r="M40" s="49">
        <f t="shared" si="3"/>
        <v>309859.98</v>
      </c>
      <c r="N40" s="49">
        <f t="shared" si="4"/>
        <v>9.2899999999999991</v>
      </c>
      <c r="O40" s="48">
        <f t="shared" si="5"/>
        <v>35.840000000000003</v>
      </c>
      <c r="P40" s="48">
        <f t="shared" si="6"/>
        <v>39.83</v>
      </c>
      <c r="Q40" s="20">
        <v>0.1</v>
      </c>
      <c r="R40" s="48">
        <f t="shared" si="9"/>
        <v>73.98</v>
      </c>
      <c r="S40" s="11">
        <v>21.15</v>
      </c>
      <c r="T40" s="54">
        <f t="shared" si="7"/>
        <v>170.79999999999998</v>
      </c>
      <c r="U40" s="54">
        <f t="shared" si="8"/>
        <v>56.99</v>
      </c>
      <c r="V40" s="14"/>
    </row>
    <row r="41" spans="1:22" x14ac:dyDescent="0.25">
      <c r="A41" s="7">
        <v>30037</v>
      </c>
      <c r="B41" s="18" t="s">
        <v>3</v>
      </c>
      <c r="C41" s="9" t="s">
        <v>59</v>
      </c>
      <c r="D41" s="28">
        <v>210</v>
      </c>
      <c r="E41" s="13">
        <v>6</v>
      </c>
      <c r="F41" s="28">
        <v>2000</v>
      </c>
      <c r="G41" s="13">
        <v>40</v>
      </c>
      <c r="H41" s="27">
        <v>845802.43</v>
      </c>
      <c r="I41" s="27">
        <f t="shared" si="1"/>
        <v>338320.97</v>
      </c>
      <c r="J41" s="13">
        <v>0.9</v>
      </c>
      <c r="K41" s="19" t="s">
        <v>60</v>
      </c>
      <c r="L41" s="49">
        <f t="shared" si="2"/>
        <v>42.29</v>
      </c>
      <c r="M41" s="49">
        <f t="shared" si="3"/>
        <v>493384.75</v>
      </c>
      <c r="N41" s="49">
        <f t="shared" si="4"/>
        <v>14.8</v>
      </c>
      <c r="O41" s="48">
        <f t="shared" si="5"/>
        <v>57.09</v>
      </c>
      <c r="P41" s="48">
        <f t="shared" si="6"/>
        <v>63.43</v>
      </c>
      <c r="Q41" s="20">
        <v>0.14000000000000001</v>
      </c>
      <c r="R41" s="48">
        <f t="shared" si="9"/>
        <v>159.93</v>
      </c>
      <c r="S41" s="11">
        <v>21.15</v>
      </c>
      <c r="T41" s="54">
        <f t="shared" si="7"/>
        <v>301.60000000000002</v>
      </c>
      <c r="U41" s="54">
        <f t="shared" si="8"/>
        <v>78.240000000000009</v>
      </c>
      <c r="V41" s="6"/>
    </row>
    <row r="42" spans="1:22" x14ac:dyDescent="0.25">
      <c r="A42" s="7">
        <v>30039</v>
      </c>
      <c r="B42" s="18" t="s">
        <v>28</v>
      </c>
      <c r="C42" s="9" t="s">
        <v>59</v>
      </c>
      <c r="D42" s="28">
        <v>136</v>
      </c>
      <c r="E42" s="13">
        <v>7</v>
      </c>
      <c r="F42" s="28">
        <v>2000</v>
      </c>
      <c r="G42" s="13">
        <v>40</v>
      </c>
      <c r="H42" s="27">
        <v>559371.4</v>
      </c>
      <c r="I42" s="27">
        <f t="shared" si="1"/>
        <v>223748.56</v>
      </c>
      <c r="J42" s="13">
        <v>0.9</v>
      </c>
      <c r="K42" s="19" t="s">
        <v>60</v>
      </c>
      <c r="L42" s="49">
        <f t="shared" si="2"/>
        <v>23.97</v>
      </c>
      <c r="M42" s="49">
        <f t="shared" si="3"/>
        <v>319640.8</v>
      </c>
      <c r="N42" s="49">
        <f t="shared" si="4"/>
        <v>9.58</v>
      </c>
      <c r="O42" s="48">
        <f t="shared" si="5"/>
        <v>33.549999999999997</v>
      </c>
      <c r="P42" s="48">
        <f t="shared" si="6"/>
        <v>35.950000000000003</v>
      </c>
      <c r="Q42" s="20">
        <v>0.19</v>
      </c>
      <c r="R42" s="48">
        <f t="shared" si="9"/>
        <v>140.56</v>
      </c>
      <c r="S42" s="11">
        <v>21.15</v>
      </c>
      <c r="T42" s="54">
        <f t="shared" si="7"/>
        <v>231.21000000000004</v>
      </c>
      <c r="U42" s="54">
        <f t="shared" si="8"/>
        <v>54.699999999999996</v>
      </c>
      <c r="V42" s="14"/>
    </row>
    <row r="43" spans="1:22" x14ac:dyDescent="0.25">
      <c r="A43" s="7">
        <v>30040</v>
      </c>
      <c r="B43" s="18" t="s">
        <v>11</v>
      </c>
      <c r="C43" s="9" t="s">
        <v>59</v>
      </c>
      <c r="D43" s="28">
        <v>188</v>
      </c>
      <c r="E43" s="13">
        <v>7</v>
      </c>
      <c r="F43" s="28">
        <v>2000</v>
      </c>
      <c r="G43" s="13">
        <v>40</v>
      </c>
      <c r="H43" s="27">
        <v>720652.38</v>
      </c>
      <c r="I43" s="27">
        <f t="shared" si="1"/>
        <v>288260.95</v>
      </c>
      <c r="J43" s="13">
        <v>0.9</v>
      </c>
      <c r="K43" s="19" t="s">
        <v>60</v>
      </c>
      <c r="L43" s="49">
        <f t="shared" si="2"/>
        <v>30.88</v>
      </c>
      <c r="M43" s="49">
        <f t="shared" si="3"/>
        <v>411801.36</v>
      </c>
      <c r="N43" s="49">
        <f t="shared" si="4"/>
        <v>12.35</v>
      </c>
      <c r="O43" s="48">
        <f t="shared" si="5"/>
        <v>43.23</v>
      </c>
      <c r="P43" s="48">
        <f t="shared" si="6"/>
        <v>46.32</v>
      </c>
      <c r="Q43" s="20">
        <v>0.19</v>
      </c>
      <c r="R43" s="48">
        <f t="shared" si="9"/>
        <v>194.31</v>
      </c>
      <c r="S43" s="11">
        <v>21.15</v>
      </c>
      <c r="T43" s="54">
        <f t="shared" si="7"/>
        <v>305.01000000000005</v>
      </c>
      <c r="U43" s="54">
        <f t="shared" si="8"/>
        <v>64.38</v>
      </c>
      <c r="V43" s="14"/>
    </row>
    <row r="44" spans="1:22" x14ac:dyDescent="0.25">
      <c r="A44" s="7">
        <v>30041</v>
      </c>
      <c r="B44" s="18" t="s">
        <v>103</v>
      </c>
      <c r="C44" s="9" t="s">
        <v>59</v>
      </c>
      <c r="D44" s="28">
        <v>54</v>
      </c>
      <c r="E44" s="13">
        <v>7</v>
      </c>
      <c r="F44" s="28">
        <v>2000</v>
      </c>
      <c r="G44" s="13">
        <v>30</v>
      </c>
      <c r="H44" s="27">
        <v>110605.33</v>
      </c>
      <c r="I44" s="27">
        <f t="shared" si="1"/>
        <v>33181.589999999997</v>
      </c>
      <c r="J44" s="13">
        <v>0.5</v>
      </c>
      <c r="K44" s="19" t="s">
        <v>60</v>
      </c>
      <c r="L44" s="49">
        <f t="shared" si="2"/>
        <v>5.53</v>
      </c>
      <c r="M44" s="49">
        <f t="shared" si="3"/>
        <v>63203.040000000001</v>
      </c>
      <c r="N44" s="49">
        <f t="shared" si="4"/>
        <v>1.89</v>
      </c>
      <c r="O44" s="48">
        <f t="shared" si="5"/>
        <v>7.42</v>
      </c>
      <c r="P44" s="48">
        <f t="shared" si="6"/>
        <v>3.95</v>
      </c>
      <c r="Q44" s="20">
        <v>0.19</v>
      </c>
      <c r="R44" s="48">
        <f t="shared" si="9"/>
        <v>55.81</v>
      </c>
      <c r="S44" s="11">
        <v>0</v>
      </c>
      <c r="T44" s="54">
        <f t="shared" si="7"/>
        <v>67.180000000000007</v>
      </c>
      <c r="U44" s="54">
        <f t="shared" si="8"/>
        <v>7.42</v>
      </c>
      <c r="V44" s="14"/>
    </row>
    <row r="45" spans="1:22" x14ac:dyDescent="0.25">
      <c r="A45" s="7">
        <v>30042</v>
      </c>
      <c r="B45" s="18" t="s">
        <v>102</v>
      </c>
      <c r="C45" s="9" t="s">
        <v>59</v>
      </c>
      <c r="D45" s="28">
        <v>32</v>
      </c>
      <c r="E45" s="13">
        <v>7</v>
      </c>
      <c r="F45" s="28">
        <v>2000</v>
      </c>
      <c r="G45" s="13">
        <v>30</v>
      </c>
      <c r="H45" s="27">
        <v>78441.69</v>
      </c>
      <c r="I45" s="27">
        <f t="shared" si="1"/>
        <v>23532.5</v>
      </c>
      <c r="J45" s="13">
        <v>0.5</v>
      </c>
      <c r="K45" s="19" t="s">
        <v>60</v>
      </c>
      <c r="L45" s="49">
        <f t="shared" si="2"/>
        <v>3.92</v>
      </c>
      <c r="M45" s="49">
        <f t="shared" si="3"/>
        <v>44823.82</v>
      </c>
      <c r="N45" s="49">
        <f t="shared" si="4"/>
        <v>1.34</v>
      </c>
      <c r="O45" s="48">
        <f t="shared" si="5"/>
        <v>5.26</v>
      </c>
      <c r="P45" s="48">
        <f t="shared" si="6"/>
        <v>2.8</v>
      </c>
      <c r="Q45" s="20">
        <v>0.19</v>
      </c>
      <c r="R45" s="48">
        <f t="shared" si="9"/>
        <v>33.07</v>
      </c>
      <c r="S45" s="11">
        <v>0</v>
      </c>
      <c r="T45" s="54">
        <f t="shared" si="7"/>
        <v>41.129999999999995</v>
      </c>
      <c r="U45" s="54">
        <f t="shared" si="8"/>
        <v>5.26</v>
      </c>
      <c r="V45" s="14"/>
    </row>
    <row r="46" spans="1:22" x14ac:dyDescent="0.25">
      <c r="A46" s="7">
        <v>30043</v>
      </c>
      <c r="B46" s="18" t="s">
        <v>100</v>
      </c>
      <c r="C46" s="9" t="s">
        <v>59</v>
      </c>
      <c r="D46" s="28">
        <v>116</v>
      </c>
      <c r="E46" s="13">
        <v>7</v>
      </c>
      <c r="F46" s="28">
        <v>2000</v>
      </c>
      <c r="G46" s="13">
        <v>30</v>
      </c>
      <c r="H46" s="27">
        <v>129990</v>
      </c>
      <c r="I46" s="27">
        <f t="shared" si="1"/>
        <v>38997</v>
      </c>
      <c r="J46" s="13">
        <v>0.5</v>
      </c>
      <c r="K46" s="19" t="s">
        <v>60</v>
      </c>
      <c r="L46" s="49">
        <f t="shared" si="2"/>
        <v>6.49</v>
      </c>
      <c r="M46" s="49">
        <f t="shared" si="3"/>
        <v>74280</v>
      </c>
      <c r="N46" s="49">
        <f t="shared" si="4"/>
        <v>2.2200000000000002</v>
      </c>
      <c r="O46" s="48">
        <f t="shared" si="5"/>
        <v>8.7100000000000009</v>
      </c>
      <c r="P46" s="48">
        <f t="shared" si="6"/>
        <v>4.6399999999999997</v>
      </c>
      <c r="Q46" s="20">
        <v>0.19</v>
      </c>
      <c r="R46" s="48">
        <f t="shared" si="9"/>
        <v>119.89</v>
      </c>
      <c r="S46" s="11">
        <v>0</v>
      </c>
      <c r="T46" s="54">
        <f t="shared" si="7"/>
        <v>133.24</v>
      </c>
      <c r="U46" s="54">
        <f t="shared" si="8"/>
        <v>8.7100000000000009</v>
      </c>
      <c r="V46" s="14"/>
    </row>
    <row r="47" spans="1:22" x14ac:dyDescent="0.25">
      <c r="A47" s="7">
        <v>30044</v>
      </c>
      <c r="B47" s="18" t="s">
        <v>101</v>
      </c>
      <c r="C47" s="9" t="s">
        <v>59</v>
      </c>
      <c r="D47" s="28">
        <v>2</v>
      </c>
      <c r="E47" s="13">
        <v>7</v>
      </c>
      <c r="F47" s="28">
        <v>2000</v>
      </c>
      <c r="G47" s="13">
        <v>30</v>
      </c>
      <c r="H47" s="27">
        <v>3590</v>
      </c>
      <c r="I47" s="27">
        <f t="shared" si="1"/>
        <v>1077</v>
      </c>
      <c r="J47" s="13">
        <v>0.5</v>
      </c>
      <c r="K47" s="19" t="s">
        <v>73</v>
      </c>
      <c r="L47" s="49">
        <f t="shared" si="2"/>
        <v>0.17</v>
      </c>
      <c r="M47" s="49">
        <f t="shared" si="3"/>
        <v>2051.42</v>
      </c>
      <c r="N47" s="49">
        <f t="shared" si="4"/>
        <v>0.06</v>
      </c>
      <c r="O47" s="48">
        <f t="shared" si="5"/>
        <v>0.23</v>
      </c>
      <c r="P47" s="48">
        <f t="shared" si="6"/>
        <v>0.12</v>
      </c>
      <c r="Q47" s="20">
        <v>0.28000000000000003</v>
      </c>
      <c r="R47" s="48">
        <f t="shared" si="9"/>
        <v>2.99</v>
      </c>
      <c r="S47" s="11">
        <v>0</v>
      </c>
      <c r="T47" s="54">
        <f t="shared" si="7"/>
        <v>3.3400000000000003</v>
      </c>
      <c r="U47" s="54">
        <f t="shared" si="8"/>
        <v>0.23</v>
      </c>
      <c r="V47" s="6"/>
    </row>
    <row r="48" spans="1:22" x14ac:dyDescent="0.25">
      <c r="A48" s="7">
        <v>30045</v>
      </c>
      <c r="B48" s="18" t="s">
        <v>97</v>
      </c>
      <c r="C48" s="9" t="s">
        <v>59</v>
      </c>
      <c r="D48" s="28">
        <v>2</v>
      </c>
      <c r="E48" s="13">
        <v>5</v>
      </c>
      <c r="F48" s="28">
        <v>1200</v>
      </c>
      <c r="G48" s="13">
        <v>20</v>
      </c>
      <c r="H48" s="27">
        <v>14042.29</v>
      </c>
      <c r="I48" s="27">
        <f t="shared" si="1"/>
        <v>2808.45</v>
      </c>
      <c r="J48" s="13">
        <v>0.6</v>
      </c>
      <c r="K48" s="19" t="s">
        <v>63</v>
      </c>
      <c r="L48" s="49">
        <f t="shared" si="2"/>
        <v>1.87</v>
      </c>
      <c r="M48" s="49">
        <f t="shared" si="3"/>
        <v>8425.3700000000008</v>
      </c>
      <c r="N48" s="49">
        <f t="shared" si="4"/>
        <v>0.42</v>
      </c>
      <c r="O48" s="48">
        <f t="shared" si="5"/>
        <v>2.29</v>
      </c>
      <c r="P48" s="48">
        <f t="shared" si="6"/>
        <v>1.4</v>
      </c>
      <c r="Q48" s="20">
        <v>0</v>
      </c>
      <c r="R48" s="48">
        <f t="shared" si="9"/>
        <v>0</v>
      </c>
      <c r="S48" s="11">
        <v>0</v>
      </c>
      <c r="T48" s="54">
        <f t="shared" si="7"/>
        <v>3.69</v>
      </c>
      <c r="U48" s="54">
        <f t="shared" si="8"/>
        <v>2.29</v>
      </c>
      <c r="V48" s="6"/>
    </row>
    <row r="49" spans="1:22" x14ac:dyDescent="0.25">
      <c r="A49" s="7">
        <v>30046</v>
      </c>
      <c r="B49" s="18" t="s">
        <v>4</v>
      </c>
      <c r="C49" s="9" t="s">
        <v>59</v>
      </c>
      <c r="D49" s="28">
        <v>93</v>
      </c>
      <c r="E49" s="13">
        <v>7</v>
      </c>
      <c r="F49" s="28">
        <v>2000</v>
      </c>
      <c r="G49" s="13">
        <v>30</v>
      </c>
      <c r="H49" s="27">
        <v>1344440.51</v>
      </c>
      <c r="I49" s="27">
        <f t="shared" si="1"/>
        <v>403332.15</v>
      </c>
      <c r="J49" s="13">
        <v>0.9</v>
      </c>
      <c r="K49" s="19" t="s">
        <v>60</v>
      </c>
      <c r="L49" s="49">
        <f t="shared" si="2"/>
        <v>67.22</v>
      </c>
      <c r="M49" s="49">
        <f t="shared" si="3"/>
        <v>768251.72</v>
      </c>
      <c r="N49" s="49">
        <f t="shared" si="4"/>
        <v>23.04</v>
      </c>
      <c r="O49" s="48">
        <f t="shared" si="5"/>
        <v>90.259999999999991</v>
      </c>
      <c r="P49" s="48">
        <f t="shared" si="6"/>
        <v>86.42</v>
      </c>
      <c r="Q49" s="20">
        <v>0.15</v>
      </c>
      <c r="R49" s="48">
        <f t="shared" si="9"/>
        <v>75.88</v>
      </c>
      <c r="S49" s="11">
        <v>34.409999999999997</v>
      </c>
      <c r="T49" s="54">
        <f t="shared" si="7"/>
        <v>286.96999999999997</v>
      </c>
      <c r="U49" s="54">
        <f t="shared" si="8"/>
        <v>124.66999999999999</v>
      </c>
      <c r="V49" s="14"/>
    </row>
    <row r="50" spans="1:22" x14ac:dyDescent="0.25">
      <c r="A50" s="17">
        <v>30047</v>
      </c>
      <c r="B50" s="23" t="s">
        <v>36</v>
      </c>
      <c r="C50" s="19" t="s">
        <v>59</v>
      </c>
      <c r="D50" s="26">
        <v>4</v>
      </c>
      <c r="E50" s="20">
        <v>5</v>
      </c>
      <c r="F50" s="26">
        <v>2000</v>
      </c>
      <c r="G50" s="20">
        <v>10</v>
      </c>
      <c r="H50" s="27">
        <v>6950.31</v>
      </c>
      <c r="I50" s="27">
        <f t="shared" si="1"/>
        <v>695.03</v>
      </c>
      <c r="J50" s="20">
        <v>0.5</v>
      </c>
      <c r="K50" s="19" t="s">
        <v>63</v>
      </c>
      <c r="L50" s="49">
        <f t="shared" si="2"/>
        <v>0.62</v>
      </c>
      <c r="M50" s="49">
        <f t="shared" si="3"/>
        <v>4170.18</v>
      </c>
      <c r="N50" s="49">
        <f t="shared" si="4"/>
        <v>0.12</v>
      </c>
      <c r="O50" s="48">
        <f t="shared" si="5"/>
        <v>0.74</v>
      </c>
      <c r="P50" s="48">
        <f t="shared" si="6"/>
        <v>0.34</v>
      </c>
      <c r="Q50" s="20">
        <v>0</v>
      </c>
      <c r="R50" s="48">
        <f t="shared" si="9"/>
        <v>0</v>
      </c>
      <c r="S50" s="11">
        <v>0</v>
      </c>
      <c r="T50" s="54">
        <f t="shared" si="7"/>
        <v>1.08</v>
      </c>
      <c r="U50" s="54">
        <f t="shared" si="8"/>
        <v>0.74</v>
      </c>
      <c r="V50" s="14"/>
    </row>
    <row r="51" spans="1:22" x14ac:dyDescent="0.25">
      <c r="A51" s="7">
        <v>30048</v>
      </c>
      <c r="B51" s="18" t="s">
        <v>12</v>
      </c>
      <c r="C51" s="9" t="s">
        <v>59</v>
      </c>
      <c r="D51" s="28">
        <v>4</v>
      </c>
      <c r="E51" s="13">
        <v>6</v>
      </c>
      <c r="F51" s="28">
        <v>2000</v>
      </c>
      <c r="G51" s="13">
        <v>20</v>
      </c>
      <c r="H51" s="27">
        <v>12292.99</v>
      </c>
      <c r="I51" s="27">
        <f t="shared" si="1"/>
        <v>2458.59</v>
      </c>
      <c r="J51" s="13">
        <v>0.8</v>
      </c>
      <c r="K51" s="19" t="s">
        <v>73</v>
      </c>
      <c r="L51" s="49">
        <f t="shared" si="2"/>
        <v>0.81</v>
      </c>
      <c r="M51" s="49">
        <f t="shared" si="3"/>
        <v>7170.91</v>
      </c>
      <c r="N51" s="49">
        <f t="shared" si="4"/>
        <v>0.21</v>
      </c>
      <c r="O51" s="48">
        <f t="shared" si="5"/>
        <v>1.02</v>
      </c>
      <c r="P51" s="48">
        <f t="shared" si="6"/>
        <v>0.81</v>
      </c>
      <c r="Q51" s="20">
        <v>0.36</v>
      </c>
      <c r="R51" s="48">
        <f t="shared" si="9"/>
        <v>7.7</v>
      </c>
      <c r="S51" s="11">
        <v>20.64</v>
      </c>
      <c r="T51" s="54">
        <f t="shared" si="7"/>
        <v>30.169999999999998</v>
      </c>
      <c r="U51" s="54">
        <f t="shared" si="8"/>
        <v>21.66</v>
      </c>
      <c r="V51" s="14"/>
    </row>
    <row r="52" spans="1:22" ht="19.5" x14ac:dyDescent="0.25">
      <c r="A52" s="7">
        <v>30049</v>
      </c>
      <c r="B52" s="21" t="s">
        <v>84</v>
      </c>
      <c r="C52" s="9" t="s">
        <v>59</v>
      </c>
      <c r="D52" s="28">
        <v>143</v>
      </c>
      <c r="E52" s="13">
        <v>6</v>
      </c>
      <c r="F52" s="28">
        <v>2000</v>
      </c>
      <c r="G52" s="13">
        <v>40</v>
      </c>
      <c r="H52" s="27">
        <v>1041617.53</v>
      </c>
      <c r="I52" s="27">
        <f t="shared" si="1"/>
        <v>416647.01</v>
      </c>
      <c r="J52" s="13">
        <v>0.9</v>
      </c>
      <c r="K52" s="19" t="s">
        <v>60</v>
      </c>
      <c r="L52" s="49">
        <f t="shared" si="2"/>
        <v>52.08</v>
      </c>
      <c r="M52" s="49">
        <f t="shared" si="3"/>
        <v>607610.22</v>
      </c>
      <c r="N52" s="49">
        <f t="shared" si="4"/>
        <v>18.22</v>
      </c>
      <c r="O52" s="48">
        <f t="shared" si="5"/>
        <v>70.3</v>
      </c>
      <c r="P52" s="48">
        <f t="shared" si="6"/>
        <v>78.12</v>
      </c>
      <c r="Q52" s="20">
        <v>0.19</v>
      </c>
      <c r="R52" s="48">
        <f t="shared" si="9"/>
        <v>147.80000000000001</v>
      </c>
      <c r="S52" s="11">
        <v>25.99</v>
      </c>
      <c r="T52" s="54">
        <f t="shared" si="7"/>
        <v>322.21000000000004</v>
      </c>
      <c r="U52" s="54">
        <f t="shared" si="8"/>
        <v>96.289999999999992</v>
      </c>
      <c r="V52" s="14"/>
    </row>
    <row r="53" spans="1:22" x14ac:dyDescent="0.25">
      <c r="A53" s="7">
        <v>30050</v>
      </c>
      <c r="B53" s="18" t="s">
        <v>31</v>
      </c>
      <c r="C53" s="9" t="s">
        <v>59</v>
      </c>
      <c r="D53" s="28">
        <v>233</v>
      </c>
      <c r="E53" s="13">
        <v>7</v>
      </c>
      <c r="F53" s="28">
        <v>2000</v>
      </c>
      <c r="G53" s="13">
        <v>40</v>
      </c>
      <c r="H53" s="27">
        <v>2008845.71</v>
      </c>
      <c r="I53" s="27">
        <f t="shared" si="1"/>
        <v>803538.28</v>
      </c>
      <c r="J53" s="13">
        <v>0.9</v>
      </c>
      <c r="K53" s="19" t="s">
        <v>60</v>
      </c>
      <c r="L53" s="49">
        <f t="shared" si="2"/>
        <v>86.09</v>
      </c>
      <c r="M53" s="49">
        <f t="shared" si="3"/>
        <v>1147911.83</v>
      </c>
      <c r="N53" s="49">
        <f t="shared" si="4"/>
        <v>34.43</v>
      </c>
      <c r="O53" s="48">
        <f t="shared" si="5"/>
        <v>120.52000000000001</v>
      </c>
      <c r="P53" s="48">
        <f t="shared" si="6"/>
        <v>129.13999999999999</v>
      </c>
      <c r="Q53" s="20">
        <v>0.19</v>
      </c>
      <c r="R53" s="48">
        <f t="shared" si="9"/>
        <v>240.82</v>
      </c>
      <c r="S53" s="11">
        <v>25.99</v>
      </c>
      <c r="T53" s="54">
        <f t="shared" si="7"/>
        <v>516.47</v>
      </c>
      <c r="U53" s="54">
        <f t="shared" si="8"/>
        <v>146.51000000000002</v>
      </c>
      <c r="V53" s="14"/>
    </row>
    <row r="54" spans="1:22" x14ac:dyDescent="0.25">
      <c r="A54" s="7">
        <v>30052</v>
      </c>
      <c r="B54" s="18" t="s">
        <v>29</v>
      </c>
      <c r="C54" s="9" t="s">
        <v>59</v>
      </c>
      <c r="D54" s="28">
        <v>1</v>
      </c>
      <c r="E54" s="13">
        <v>5</v>
      </c>
      <c r="F54" s="28">
        <v>2000</v>
      </c>
      <c r="G54" s="13">
        <v>20</v>
      </c>
      <c r="H54" s="27">
        <v>6338.91</v>
      </c>
      <c r="I54" s="27">
        <f t="shared" si="1"/>
        <v>1267.78</v>
      </c>
      <c r="J54" s="13">
        <v>0.8</v>
      </c>
      <c r="K54" s="19" t="s">
        <v>63</v>
      </c>
      <c r="L54" s="49">
        <f t="shared" si="2"/>
        <v>0.5</v>
      </c>
      <c r="M54" s="49">
        <f t="shared" si="3"/>
        <v>3803.34</v>
      </c>
      <c r="N54" s="49">
        <f t="shared" si="4"/>
        <v>0.11</v>
      </c>
      <c r="O54" s="48">
        <f t="shared" si="5"/>
        <v>0.61</v>
      </c>
      <c r="P54" s="48">
        <f t="shared" si="6"/>
        <v>0.5</v>
      </c>
      <c r="Q54" s="20">
        <v>0</v>
      </c>
      <c r="R54" s="48">
        <f t="shared" si="9"/>
        <v>0</v>
      </c>
      <c r="S54" s="11">
        <v>0</v>
      </c>
      <c r="T54" s="54">
        <f t="shared" si="7"/>
        <v>1.1099999999999999</v>
      </c>
      <c r="U54" s="54">
        <f t="shared" si="8"/>
        <v>0.61</v>
      </c>
      <c r="V54" s="14"/>
    </row>
    <row r="55" spans="1:22" x14ac:dyDescent="0.25">
      <c r="A55" s="7">
        <v>30053</v>
      </c>
      <c r="B55" s="18" t="s">
        <v>83</v>
      </c>
      <c r="C55" s="9" t="s">
        <v>59</v>
      </c>
      <c r="D55" s="28">
        <v>136</v>
      </c>
      <c r="E55" s="13">
        <v>7</v>
      </c>
      <c r="F55" s="28">
        <v>2000</v>
      </c>
      <c r="G55" s="13">
        <v>40</v>
      </c>
      <c r="H55" s="27">
        <v>945526.4</v>
      </c>
      <c r="I55" s="27">
        <f t="shared" si="1"/>
        <v>378210.56</v>
      </c>
      <c r="J55" s="13">
        <v>0.9</v>
      </c>
      <c r="K55" s="19" t="s">
        <v>60</v>
      </c>
      <c r="L55" s="49">
        <f t="shared" si="2"/>
        <v>40.520000000000003</v>
      </c>
      <c r="M55" s="49">
        <f t="shared" si="3"/>
        <v>540300.80000000005</v>
      </c>
      <c r="N55" s="49">
        <f t="shared" si="4"/>
        <v>16.2</v>
      </c>
      <c r="O55" s="48">
        <f t="shared" si="5"/>
        <v>56.72</v>
      </c>
      <c r="P55" s="48">
        <f t="shared" si="6"/>
        <v>60.78</v>
      </c>
      <c r="Q55" s="20">
        <v>0.19</v>
      </c>
      <c r="R55" s="48">
        <f t="shared" si="9"/>
        <v>140.56</v>
      </c>
      <c r="S55" s="11">
        <v>41.79</v>
      </c>
      <c r="T55" s="54">
        <f t="shared" si="7"/>
        <v>299.85000000000002</v>
      </c>
      <c r="U55" s="54">
        <f t="shared" si="8"/>
        <v>98.509999999999991</v>
      </c>
      <c r="V55" s="14"/>
    </row>
    <row r="56" spans="1:22" ht="19.5" x14ac:dyDescent="0.25">
      <c r="A56" s="7">
        <v>30057</v>
      </c>
      <c r="B56" s="21" t="s">
        <v>96</v>
      </c>
      <c r="C56" s="9" t="s">
        <v>59</v>
      </c>
      <c r="D56" s="28">
        <v>110</v>
      </c>
      <c r="E56" s="13">
        <v>5</v>
      </c>
      <c r="F56" s="28">
        <v>2000</v>
      </c>
      <c r="G56" s="13">
        <v>30</v>
      </c>
      <c r="H56" s="27">
        <v>1065376.49</v>
      </c>
      <c r="I56" s="27">
        <f t="shared" si="1"/>
        <v>319612.94</v>
      </c>
      <c r="J56" s="13">
        <v>0.7</v>
      </c>
      <c r="K56" s="19" t="s">
        <v>60</v>
      </c>
      <c r="L56" s="49">
        <f t="shared" si="2"/>
        <v>74.569999999999993</v>
      </c>
      <c r="M56" s="49">
        <f t="shared" si="3"/>
        <v>639225.89</v>
      </c>
      <c r="N56" s="49">
        <f t="shared" si="4"/>
        <v>19.170000000000002</v>
      </c>
      <c r="O56" s="48">
        <f t="shared" si="5"/>
        <v>93.74</v>
      </c>
      <c r="P56" s="48">
        <f t="shared" si="6"/>
        <v>74.569999999999993</v>
      </c>
      <c r="Q56" s="20">
        <v>0.13</v>
      </c>
      <c r="R56" s="48">
        <f t="shared" si="9"/>
        <v>77.790000000000006</v>
      </c>
      <c r="S56" s="11">
        <v>34.409999999999997</v>
      </c>
      <c r="T56" s="54">
        <f t="shared" si="7"/>
        <v>280.51</v>
      </c>
      <c r="U56" s="54">
        <f t="shared" si="8"/>
        <v>128.14999999999998</v>
      </c>
      <c r="V56" s="6"/>
    </row>
    <row r="57" spans="1:22" ht="19.5" x14ac:dyDescent="0.25">
      <c r="A57" s="7">
        <v>30058</v>
      </c>
      <c r="B57" s="21" t="s">
        <v>107</v>
      </c>
      <c r="C57" s="9" t="s">
        <v>59</v>
      </c>
      <c r="D57" s="28">
        <v>42</v>
      </c>
      <c r="E57" s="13">
        <v>5</v>
      </c>
      <c r="F57" s="28">
        <v>2000</v>
      </c>
      <c r="G57" s="13">
        <v>30</v>
      </c>
      <c r="H57" s="27">
        <v>422977.04</v>
      </c>
      <c r="I57" s="27">
        <f t="shared" si="1"/>
        <v>126893.11</v>
      </c>
      <c r="J57" s="13">
        <v>0.7</v>
      </c>
      <c r="K57" s="19" t="s">
        <v>60</v>
      </c>
      <c r="L57" s="49">
        <f t="shared" si="2"/>
        <v>29.6</v>
      </c>
      <c r="M57" s="49">
        <f t="shared" si="3"/>
        <v>253786.22</v>
      </c>
      <c r="N57" s="49">
        <f t="shared" si="4"/>
        <v>7.61</v>
      </c>
      <c r="O57" s="48">
        <f t="shared" si="5"/>
        <v>37.21</v>
      </c>
      <c r="P57" s="48">
        <f t="shared" si="6"/>
        <v>29.6</v>
      </c>
      <c r="Q57" s="20">
        <v>0.25</v>
      </c>
      <c r="R57" s="48">
        <f t="shared" si="9"/>
        <v>57.12</v>
      </c>
      <c r="S57" s="11">
        <v>34.409999999999997</v>
      </c>
      <c r="T57" s="54">
        <f t="shared" si="7"/>
        <v>158.34</v>
      </c>
      <c r="U57" s="54">
        <f t="shared" si="8"/>
        <v>71.62</v>
      </c>
      <c r="V57" s="14"/>
    </row>
    <row r="58" spans="1:22" x14ac:dyDescent="0.25">
      <c r="A58" s="17">
        <v>30059</v>
      </c>
      <c r="B58" s="24" t="s">
        <v>68</v>
      </c>
      <c r="C58" s="19" t="s">
        <v>59</v>
      </c>
      <c r="D58" s="26">
        <v>97</v>
      </c>
      <c r="E58" s="20">
        <v>9</v>
      </c>
      <c r="F58" s="26">
        <v>2000</v>
      </c>
      <c r="G58" s="20">
        <v>30</v>
      </c>
      <c r="H58" s="27">
        <v>1316194.69</v>
      </c>
      <c r="I58" s="27">
        <f t="shared" si="1"/>
        <v>394858.4</v>
      </c>
      <c r="J58" s="20">
        <v>1</v>
      </c>
      <c r="K58" s="19" t="s">
        <v>60</v>
      </c>
      <c r="L58" s="49">
        <f t="shared" si="2"/>
        <v>51.18</v>
      </c>
      <c r="M58" s="49">
        <f t="shared" si="3"/>
        <v>731219.27</v>
      </c>
      <c r="N58" s="49">
        <f t="shared" si="4"/>
        <v>21.93</v>
      </c>
      <c r="O58" s="48">
        <f t="shared" si="5"/>
        <v>73.11</v>
      </c>
      <c r="P58" s="48">
        <f t="shared" si="6"/>
        <v>73.12</v>
      </c>
      <c r="Q58" s="20">
        <v>0.14000000000000001</v>
      </c>
      <c r="R58" s="48">
        <f t="shared" si="9"/>
        <v>73.87</v>
      </c>
      <c r="S58" s="11">
        <v>34.409999999999997</v>
      </c>
      <c r="T58" s="54">
        <f t="shared" si="7"/>
        <v>254.51</v>
      </c>
      <c r="U58" s="54">
        <f t="shared" si="8"/>
        <v>107.52</v>
      </c>
      <c r="V58" s="14"/>
    </row>
    <row r="59" spans="1:22" ht="19.5" x14ac:dyDescent="0.25">
      <c r="A59" s="7">
        <v>30101</v>
      </c>
      <c r="B59" s="21" t="s">
        <v>111</v>
      </c>
      <c r="C59" s="9" t="s">
        <v>59</v>
      </c>
      <c r="D59" s="28">
        <v>403</v>
      </c>
      <c r="E59" s="13">
        <v>6</v>
      </c>
      <c r="F59" s="28">
        <v>2000</v>
      </c>
      <c r="G59" s="13">
        <v>30</v>
      </c>
      <c r="H59" s="27">
        <v>5092644.7699999996</v>
      </c>
      <c r="I59" s="27">
        <f t="shared" si="1"/>
        <v>1527793.43</v>
      </c>
      <c r="J59" s="13">
        <v>1</v>
      </c>
      <c r="K59" s="19" t="s">
        <v>60</v>
      </c>
      <c r="L59" s="49">
        <f t="shared" si="2"/>
        <v>297.07</v>
      </c>
      <c r="M59" s="49">
        <f t="shared" si="3"/>
        <v>2970709.44</v>
      </c>
      <c r="N59" s="49">
        <f t="shared" si="4"/>
        <v>89.12</v>
      </c>
      <c r="O59" s="48">
        <f t="shared" si="5"/>
        <v>386.19</v>
      </c>
      <c r="P59" s="48">
        <f t="shared" si="6"/>
        <v>424.38</v>
      </c>
      <c r="Q59" s="20">
        <v>0.2</v>
      </c>
      <c r="R59" s="48">
        <f t="shared" si="9"/>
        <v>438.46</v>
      </c>
      <c r="S59" s="11">
        <v>38.61</v>
      </c>
      <c r="T59" s="54">
        <f t="shared" si="7"/>
        <v>1287.6400000000001</v>
      </c>
      <c r="U59" s="54">
        <f t="shared" si="8"/>
        <v>424.8</v>
      </c>
      <c r="V59" s="6"/>
    </row>
    <row r="60" spans="1:22" x14ac:dyDescent="0.25">
      <c r="A60" s="7">
        <v>30105</v>
      </c>
      <c r="B60" s="18" t="s">
        <v>85</v>
      </c>
      <c r="C60" s="9" t="s">
        <v>59</v>
      </c>
      <c r="D60" s="28">
        <v>295</v>
      </c>
      <c r="E60" s="13">
        <v>7</v>
      </c>
      <c r="F60" s="28">
        <v>2000</v>
      </c>
      <c r="G60" s="13">
        <v>40</v>
      </c>
      <c r="H60" s="27">
        <v>968994.5</v>
      </c>
      <c r="I60" s="27">
        <f t="shared" si="1"/>
        <v>387597.8</v>
      </c>
      <c r="J60" s="13">
        <v>0.9</v>
      </c>
      <c r="K60" s="19" t="s">
        <v>60</v>
      </c>
      <c r="L60" s="49">
        <f t="shared" si="2"/>
        <v>41.52</v>
      </c>
      <c r="M60" s="49">
        <f t="shared" si="3"/>
        <v>553711.14</v>
      </c>
      <c r="N60" s="49">
        <f t="shared" si="4"/>
        <v>16.61</v>
      </c>
      <c r="O60" s="48">
        <f t="shared" si="5"/>
        <v>58.13</v>
      </c>
      <c r="P60" s="48">
        <f t="shared" si="6"/>
        <v>62.29</v>
      </c>
      <c r="Q60" s="20">
        <v>0.14000000000000001</v>
      </c>
      <c r="R60" s="48">
        <f t="shared" si="9"/>
        <v>224.67</v>
      </c>
      <c r="S60" s="11">
        <v>21.15</v>
      </c>
      <c r="T60" s="54">
        <f t="shared" si="7"/>
        <v>366.24</v>
      </c>
      <c r="U60" s="54">
        <f t="shared" si="8"/>
        <v>79.28</v>
      </c>
      <c r="V60" s="14"/>
    </row>
    <row r="61" spans="1:22" x14ac:dyDescent="0.25">
      <c r="A61" s="7">
        <v>30110</v>
      </c>
      <c r="B61" s="18" t="s">
        <v>80</v>
      </c>
      <c r="C61" s="9" t="s">
        <v>59</v>
      </c>
      <c r="D61" s="28">
        <v>323</v>
      </c>
      <c r="E61" s="13">
        <v>7</v>
      </c>
      <c r="F61" s="28">
        <v>2000</v>
      </c>
      <c r="G61" s="13">
        <v>40</v>
      </c>
      <c r="H61" s="27">
        <v>1694303.83</v>
      </c>
      <c r="I61" s="27">
        <f t="shared" si="1"/>
        <v>677721.53</v>
      </c>
      <c r="J61" s="13">
        <v>0.9</v>
      </c>
      <c r="K61" s="19" t="s">
        <v>60</v>
      </c>
      <c r="L61" s="49">
        <f t="shared" si="2"/>
        <v>72.61</v>
      </c>
      <c r="M61" s="49">
        <f t="shared" si="3"/>
        <v>968173.61</v>
      </c>
      <c r="N61" s="49">
        <f t="shared" si="4"/>
        <v>29.04</v>
      </c>
      <c r="O61" s="48">
        <f t="shared" si="5"/>
        <v>101.65</v>
      </c>
      <c r="P61" s="48">
        <f t="shared" si="6"/>
        <v>108.91</v>
      </c>
      <c r="Q61" s="20">
        <v>0.14000000000000001</v>
      </c>
      <c r="R61" s="48">
        <f t="shared" si="9"/>
        <v>245.99</v>
      </c>
      <c r="S61" s="11">
        <v>25.99</v>
      </c>
      <c r="T61" s="54">
        <f t="shared" si="7"/>
        <v>482.53999999999996</v>
      </c>
      <c r="U61" s="54">
        <f t="shared" si="8"/>
        <v>127.64</v>
      </c>
      <c r="V61" s="14"/>
    </row>
    <row r="62" spans="1:22" x14ac:dyDescent="0.25">
      <c r="A62" s="7">
        <v>30115</v>
      </c>
      <c r="B62" s="18" t="s">
        <v>40</v>
      </c>
      <c r="C62" s="9" t="s">
        <v>59</v>
      </c>
      <c r="D62" s="28">
        <v>10</v>
      </c>
      <c r="E62" s="13">
        <v>5</v>
      </c>
      <c r="F62" s="28">
        <v>2000</v>
      </c>
      <c r="G62" s="13">
        <v>20</v>
      </c>
      <c r="H62" s="27">
        <v>63011.62</v>
      </c>
      <c r="I62" s="27">
        <f t="shared" si="1"/>
        <v>12602.32</v>
      </c>
      <c r="J62" s="13">
        <v>0.7</v>
      </c>
      <c r="K62" s="19" t="s">
        <v>60</v>
      </c>
      <c r="L62" s="49">
        <f t="shared" si="2"/>
        <v>5.04</v>
      </c>
      <c r="M62" s="49">
        <f t="shared" si="3"/>
        <v>37806.97</v>
      </c>
      <c r="N62" s="49">
        <f t="shared" si="4"/>
        <v>1.1299999999999999</v>
      </c>
      <c r="O62" s="48">
        <f t="shared" si="5"/>
        <v>6.17</v>
      </c>
      <c r="P62" s="48">
        <f t="shared" si="6"/>
        <v>4.41</v>
      </c>
      <c r="Q62" s="20">
        <v>0.16</v>
      </c>
      <c r="R62" s="48">
        <f t="shared" si="9"/>
        <v>8.6999999999999993</v>
      </c>
      <c r="S62" s="11">
        <v>20.64</v>
      </c>
      <c r="T62" s="54">
        <f t="shared" si="7"/>
        <v>39.92</v>
      </c>
      <c r="U62" s="54">
        <f t="shared" si="8"/>
        <v>26.810000000000002</v>
      </c>
      <c r="V62" s="14"/>
    </row>
    <row r="63" spans="1:22" x14ac:dyDescent="0.25">
      <c r="A63" s="7">
        <v>30120</v>
      </c>
      <c r="B63" s="18" t="s">
        <v>81</v>
      </c>
      <c r="C63" s="9" t="s">
        <v>59</v>
      </c>
      <c r="D63" s="28">
        <v>265</v>
      </c>
      <c r="E63" s="13">
        <v>7</v>
      </c>
      <c r="F63" s="28">
        <v>2000</v>
      </c>
      <c r="G63" s="13">
        <v>40</v>
      </c>
      <c r="H63" s="27">
        <v>1321361.2</v>
      </c>
      <c r="I63" s="27">
        <f t="shared" si="1"/>
        <v>528544.48</v>
      </c>
      <c r="J63" s="13">
        <v>0.9</v>
      </c>
      <c r="K63" s="19" t="s">
        <v>60</v>
      </c>
      <c r="L63" s="49">
        <f t="shared" si="2"/>
        <v>56.62</v>
      </c>
      <c r="M63" s="49">
        <f t="shared" si="3"/>
        <v>755063.54</v>
      </c>
      <c r="N63" s="49">
        <f t="shared" si="4"/>
        <v>22.65</v>
      </c>
      <c r="O63" s="48">
        <f t="shared" si="5"/>
        <v>79.27</v>
      </c>
      <c r="P63" s="48">
        <f t="shared" si="6"/>
        <v>84.94</v>
      </c>
      <c r="Q63" s="20">
        <v>0.19</v>
      </c>
      <c r="R63" s="48">
        <f t="shared" si="9"/>
        <v>273.89999999999998</v>
      </c>
      <c r="S63" s="11">
        <v>21.15</v>
      </c>
      <c r="T63" s="54">
        <f t="shared" si="7"/>
        <v>459.25999999999993</v>
      </c>
      <c r="U63" s="54">
        <f t="shared" si="8"/>
        <v>100.41999999999999</v>
      </c>
      <c r="V63" s="25"/>
    </row>
    <row r="64" spans="1:22" ht="19.5" x14ac:dyDescent="0.25">
      <c r="A64" s="7">
        <v>30125</v>
      </c>
      <c r="B64" s="21" t="s">
        <v>79</v>
      </c>
      <c r="C64" s="9" t="s">
        <v>59</v>
      </c>
      <c r="D64" s="28">
        <v>136</v>
      </c>
      <c r="E64" s="13">
        <v>6</v>
      </c>
      <c r="F64" s="28">
        <v>2000</v>
      </c>
      <c r="G64" s="13">
        <v>40</v>
      </c>
      <c r="H64" s="27">
        <v>922457.4</v>
      </c>
      <c r="I64" s="27">
        <f t="shared" si="1"/>
        <v>368982.96</v>
      </c>
      <c r="J64" s="13">
        <v>0.9</v>
      </c>
      <c r="K64" s="19" t="s">
        <v>60</v>
      </c>
      <c r="L64" s="49">
        <f t="shared" si="2"/>
        <v>46.12</v>
      </c>
      <c r="M64" s="49">
        <f t="shared" si="3"/>
        <v>538100.15</v>
      </c>
      <c r="N64" s="49">
        <f t="shared" si="4"/>
        <v>16.14</v>
      </c>
      <c r="O64" s="48">
        <f t="shared" si="5"/>
        <v>62.26</v>
      </c>
      <c r="P64" s="48">
        <f t="shared" si="6"/>
        <v>69.180000000000007</v>
      </c>
      <c r="Q64" s="20">
        <v>0.19</v>
      </c>
      <c r="R64" s="48">
        <f t="shared" si="9"/>
        <v>140.56</v>
      </c>
      <c r="S64" s="11">
        <v>21.15</v>
      </c>
      <c r="T64" s="54">
        <f t="shared" si="7"/>
        <v>293.15000000000003</v>
      </c>
      <c r="U64" s="54">
        <f t="shared" si="8"/>
        <v>83.41</v>
      </c>
      <c r="V64" s="14"/>
    </row>
    <row r="65" spans="1:22" x14ac:dyDescent="0.25">
      <c r="A65" s="7">
        <v>30130</v>
      </c>
      <c r="B65" s="18" t="s">
        <v>91</v>
      </c>
      <c r="C65" s="9" t="s">
        <v>59</v>
      </c>
      <c r="D65" s="28">
        <v>27</v>
      </c>
      <c r="E65" s="13">
        <v>6</v>
      </c>
      <c r="F65" s="28">
        <v>2000</v>
      </c>
      <c r="G65" s="13">
        <v>20</v>
      </c>
      <c r="H65" s="27">
        <v>121630.74</v>
      </c>
      <c r="I65" s="27">
        <f t="shared" si="1"/>
        <v>24326.14</v>
      </c>
      <c r="J65" s="13">
        <v>0.8</v>
      </c>
      <c r="K65" s="19" t="s">
        <v>60</v>
      </c>
      <c r="L65" s="49">
        <f t="shared" si="2"/>
        <v>8.1</v>
      </c>
      <c r="M65" s="49">
        <f t="shared" si="3"/>
        <v>70951.259999999995</v>
      </c>
      <c r="N65" s="49">
        <f t="shared" si="4"/>
        <v>2.12</v>
      </c>
      <c r="O65" s="48">
        <f t="shared" si="5"/>
        <v>10.219999999999999</v>
      </c>
      <c r="P65" s="48">
        <f t="shared" si="6"/>
        <v>8.1</v>
      </c>
      <c r="Q65" s="20">
        <v>0.17</v>
      </c>
      <c r="R65" s="48">
        <f t="shared" si="9"/>
        <v>24.96</v>
      </c>
      <c r="S65" s="11">
        <v>0</v>
      </c>
      <c r="T65" s="54">
        <f t="shared" si="7"/>
        <v>43.28</v>
      </c>
      <c r="U65" s="54">
        <f t="shared" si="8"/>
        <v>10.219999999999999</v>
      </c>
      <c r="V65" s="14"/>
    </row>
    <row r="66" spans="1:22" x14ac:dyDescent="0.25">
      <c r="A66" s="7">
        <v>30135</v>
      </c>
      <c r="B66" s="18" t="s">
        <v>113</v>
      </c>
      <c r="C66" s="9" t="s">
        <v>59</v>
      </c>
      <c r="D66" s="28">
        <v>1</v>
      </c>
      <c r="E66" s="13">
        <v>3</v>
      </c>
      <c r="F66" s="28">
        <v>2000</v>
      </c>
      <c r="G66" s="13">
        <v>10</v>
      </c>
      <c r="H66" s="27">
        <v>2592.5500000000002</v>
      </c>
      <c r="I66" s="27">
        <f t="shared" si="1"/>
        <v>259.25</v>
      </c>
      <c r="J66" s="13">
        <v>0.7</v>
      </c>
      <c r="K66" s="19" t="s">
        <v>73</v>
      </c>
      <c r="L66" s="49">
        <f t="shared" si="2"/>
        <v>0.38</v>
      </c>
      <c r="M66" s="49">
        <f t="shared" si="3"/>
        <v>1728.36</v>
      </c>
      <c r="N66" s="49">
        <f t="shared" si="4"/>
        <v>0.05</v>
      </c>
      <c r="O66" s="48">
        <f t="shared" si="5"/>
        <v>0.43</v>
      </c>
      <c r="P66" s="48">
        <f t="shared" si="6"/>
        <v>0.3</v>
      </c>
      <c r="Q66" s="20">
        <v>1.54</v>
      </c>
      <c r="R66" s="48">
        <f t="shared" si="9"/>
        <v>8.23</v>
      </c>
      <c r="S66" s="11">
        <v>0</v>
      </c>
      <c r="T66" s="54">
        <f t="shared" si="7"/>
        <v>8.9600000000000009</v>
      </c>
      <c r="U66" s="54">
        <f t="shared" si="8"/>
        <v>0.43</v>
      </c>
      <c r="V66" s="14"/>
    </row>
    <row r="67" spans="1:22" x14ac:dyDescent="0.25">
      <c r="A67" s="7">
        <v>30140</v>
      </c>
      <c r="B67" s="18" t="s">
        <v>78</v>
      </c>
      <c r="C67" s="9" t="s">
        <v>59</v>
      </c>
      <c r="D67" s="28">
        <v>2</v>
      </c>
      <c r="E67" s="13">
        <v>5</v>
      </c>
      <c r="F67" s="28">
        <v>2000</v>
      </c>
      <c r="G67" s="13">
        <v>20</v>
      </c>
      <c r="H67" s="27">
        <v>31540.32</v>
      </c>
      <c r="I67" s="27">
        <f t="shared" si="1"/>
        <v>6308.06</v>
      </c>
      <c r="J67" s="13">
        <v>0.7</v>
      </c>
      <c r="K67" s="19" t="s">
        <v>63</v>
      </c>
      <c r="L67" s="49">
        <f t="shared" si="2"/>
        <v>2.52</v>
      </c>
      <c r="M67" s="49">
        <f t="shared" si="3"/>
        <v>18924.189999999999</v>
      </c>
      <c r="N67" s="49">
        <f t="shared" si="4"/>
        <v>0.56000000000000005</v>
      </c>
      <c r="O67" s="48">
        <f t="shared" si="5"/>
        <v>3.08</v>
      </c>
      <c r="P67" s="48">
        <f t="shared" si="6"/>
        <v>2.2000000000000002</v>
      </c>
      <c r="Q67" s="20">
        <v>0</v>
      </c>
      <c r="R67" s="48">
        <f t="shared" si="9"/>
        <v>0</v>
      </c>
      <c r="S67" s="11">
        <v>0</v>
      </c>
      <c r="T67" s="54">
        <f t="shared" si="7"/>
        <v>5.28</v>
      </c>
      <c r="U67" s="54">
        <f t="shared" si="8"/>
        <v>3.08</v>
      </c>
      <c r="V67" s="14"/>
    </row>
    <row r="68" spans="1:22" x14ac:dyDescent="0.25">
      <c r="A68" s="7">
        <v>30141</v>
      </c>
      <c r="B68" s="18" t="s">
        <v>77</v>
      </c>
      <c r="C68" s="9" t="s">
        <v>59</v>
      </c>
      <c r="D68" s="28">
        <v>5</v>
      </c>
      <c r="E68" s="13">
        <v>5</v>
      </c>
      <c r="F68" s="28">
        <v>2000</v>
      </c>
      <c r="G68" s="13">
        <v>20</v>
      </c>
      <c r="H68" s="27">
        <v>41588.35</v>
      </c>
      <c r="I68" s="27">
        <f t="shared" si="1"/>
        <v>8317.67</v>
      </c>
      <c r="J68" s="13">
        <v>0.7</v>
      </c>
      <c r="K68" s="19" t="s">
        <v>63</v>
      </c>
      <c r="L68" s="49">
        <f t="shared" si="2"/>
        <v>3.32</v>
      </c>
      <c r="M68" s="49">
        <f t="shared" si="3"/>
        <v>24953.01</v>
      </c>
      <c r="N68" s="49">
        <f t="shared" si="4"/>
        <v>0.74</v>
      </c>
      <c r="O68" s="48">
        <f t="shared" si="5"/>
        <v>4.0599999999999996</v>
      </c>
      <c r="P68" s="48">
        <f t="shared" si="6"/>
        <v>2.91</v>
      </c>
      <c r="Q68" s="20">
        <v>0</v>
      </c>
      <c r="R68" s="48">
        <f t="shared" si="9"/>
        <v>0</v>
      </c>
      <c r="S68" s="11">
        <v>0</v>
      </c>
      <c r="T68" s="54">
        <f t="shared" si="7"/>
        <v>6.97</v>
      </c>
      <c r="U68" s="54">
        <f t="shared" si="8"/>
        <v>4.0599999999999996</v>
      </c>
      <c r="V68" s="14"/>
    </row>
    <row r="69" spans="1:22" x14ac:dyDescent="0.25">
      <c r="A69" s="7">
        <v>30143</v>
      </c>
      <c r="B69" s="18" t="s">
        <v>108</v>
      </c>
      <c r="C69" s="9" t="s">
        <v>59</v>
      </c>
      <c r="D69" s="28">
        <v>13</v>
      </c>
      <c r="E69" s="13">
        <v>5</v>
      </c>
      <c r="F69" s="28">
        <v>2000</v>
      </c>
      <c r="G69" s="13">
        <v>20</v>
      </c>
      <c r="H69" s="27">
        <v>30152.21</v>
      </c>
      <c r="I69" s="27">
        <f t="shared" si="1"/>
        <v>6030.44</v>
      </c>
      <c r="J69" s="13">
        <v>0.7</v>
      </c>
      <c r="K69" s="19" t="s">
        <v>63</v>
      </c>
      <c r="L69" s="49">
        <f t="shared" si="2"/>
        <v>2.41</v>
      </c>
      <c r="M69" s="49">
        <f t="shared" si="3"/>
        <v>18091.32</v>
      </c>
      <c r="N69" s="49">
        <f t="shared" si="4"/>
        <v>0.54</v>
      </c>
      <c r="O69" s="48">
        <f t="shared" si="5"/>
        <v>2.95</v>
      </c>
      <c r="P69" s="48">
        <f t="shared" si="6"/>
        <v>2.11</v>
      </c>
      <c r="Q69" s="20">
        <v>0</v>
      </c>
      <c r="R69" s="48">
        <f t="shared" si="9"/>
        <v>0</v>
      </c>
      <c r="S69" s="11">
        <v>20.64</v>
      </c>
      <c r="T69" s="54">
        <f t="shared" si="7"/>
        <v>25.7</v>
      </c>
      <c r="U69" s="54">
        <f t="shared" si="8"/>
        <v>23.59</v>
      </c>
      <c r="V69" s="14"/>
    </row>
    <row r="70" spans="1:22" ht="19.5" x14ac:dyDescent="0.25">
      <c r="A70" s="7">
        <v>30145</v>
      </c>
      <c r="B70" s="21" t="s">
        <v>94</v>
      </c>
      <c r="C70" s="9" t="s">
        <v>59</v>
      </c>
      <c r="D70" s="28">
        <v>15</v>
      </c>
      <c r="E70" s="13">
        <v>7</v>
      </c>
      <c r="F70" s="28">
        <v>2000</v>
      </c>
      <c r="G70" s="13">
        <v>20</v>
      </c>
      <c r="H70" s="27">
        <v>101466.84</v>
      </c>
      <c r="I70" s="27">
        <f t="shared" si="1"/>
        <v>20293.36</v>
      </c>
      <c r="J70" s="13">
        <v>0.8</v>
      </c>
      <c r="K70" s="19" t="s">
        <v>63</v>
      </c>
      <c r="L70" s="49">
        <f t="shared" si="2"/>
        <v>5.79</v>
      </c>
      <c r="M70" s="49">
        <f t="shared" si="3"/>
        <v>57981.05</v>
      </c>
      <c r="N70" s="49">
        <f t="shared" si="4"/>
        <v>1.73</v>
      </c>
      <c r="O70" s="48">
        <f t="shared" si="5"/>
        <v>7.52</v>
      </c>
      <c r="P70" s="48">
        <f t="shared" si="6"/>
        <v>5.79</v>
      </c>
      <c r="Q70" s="20">
        <v>0</v>
      </c>
      <c r="R70" s="48">
        <f t="shared" ref="R70:R80" si="10">TRUNC(Q70*D70*IF(K70="Óleo Diesel",$H$2,IF(K70="Gasolina",$H$1,0)),2)</f>
        <v>0</v>
      </c>
      <c r="S70" s="11">
        <v>0</v>
      </c>
      <c r="T70" s="54">
        <f t="shared" si="7"/>
        <v>13.309999999999999</v>
      </c>
      <c r="U70" s="54">
        <f t="shared" si="8"/>
        <v>7.52</v>
      </c>
      <c r="V70" s="14"/>
    </row>
    <row r="71" spans="1:22" ht="19.5" x14ac:dyDescent="0.25">
      <c r="A71" s="7">
        <v>30150</v>
      </c>
      <c r="B71" s="21" t="s">
        <v>98</v>
      </c>
      <c r="C71" s="9" t="s">
        <v>59</v>
      </c>
      <c r="D71" s="28">
        <v>147</v>
      </c>
      <c r="E71" s="13">
        <v>5</v>
      </c>
      <c r="F71" s="28">
        <v>2000</v>
      </c>
      <c r="G71" s="13">
        <v>20</v>
      </c>
      <c r="H71" s="27">
        <v>2141825.94</v>
      </c>
      <c r="I71" s="27">
        <f t="shared" ref="I71:I83" si="11">TRUNC(H71*(G71/100),2)</f>
        <v>428365.18</v>
      </c>
      <c r="J71" s="13">
        <v>0.5</v>
      </c>
      <c r="K71" s="19" t="s">
        <v>65</v>
      </c>
      <c r="L71" s="49">
        <f t="shared" ref="L71:L83" si="12">TRUNC((H71-I71)/(E71*F71),2)</f>
        <v>171.34</v>
      </c>
      <c r="M71" s="49">
        <f t="shared" ref="M71:M83" si="13">TRUNC(((E71+1)/(2*E71))*H71,2)</f>
        <v>1285095.56</v>
      </c>
      <c r="N71" s="49">
        <f t="shared" ref="N71:N83" si="14">TRUNC((M71*$E$1)/F71,2)</f>
        <v>38.549999999999997</v>
      </c>
      <c r="O71" s="48">
        <f t="shared" ref="O71:O83" si="15">N71+L71</f>
        <v>209.89</v>
      </c>
      <c r="P71" s="48">
        <f t="shared" ref="P71:P83" si="16">TRUNC((H71*J71)/(E71*F71),2)</f>
        <v>107.09</v>
      </c>
      <c r="Q71" s="13">
        <v>0</v>
      </c>
      <c r="R71" s="48">
        <f t="shared" si="10"/>
        <v>0</v>
      </c>
      <c r="S71" s="11">
        <v>0</v>
      </c>
      <c r="T71" s="54">
        <f t="shared" ref="T71:T83" si="17">S71+R71+P71+O71</f>
        <v>316.98</v>
      </c>
      <c r="U71" s="54">
        <f t="shared" ref="U71:U83" si="18">O71+S71</f>
        <v>209.89</v>
      </c>
      <c r="V71" s="6"/>
    </row>
    <row r="72" spans="1:22" x14ac:dyDescent="0.25">
      <c r="A72" s="7">
        <v>30158</v>
      </c>
      <c r="B72" s="18" t="s">
        <v>106</v>
      </c>
      <c r="C72" s="9" t="s">
        <v>59</v>
      </c>
      <c r="D72" s="28">
        <v>45</v>
      </c>
      <c r="E72" s="13">
        <v>5</v>
      </c>
      <c r="F72" s="28">
        <v>2000</v>
      </c>
      <c r="G72" s="13">
        <v>30</v>
      </c>
      <c r="H72" s="27">
        <v>499000</v>
      </c>
      <c r="I72" s="27">
        <f t="shared" si="11"/>
        <v>149700</v>
      </c>
      <c r="J72" s="13">
        <v>0.7</v>
      </c>
      <c r="K72" s="19" t="s">
        <v>60</v>
      </c>
      <c r="L72" s="49">
        <f t="shared" si="12"/>
        <v>34.93</v>
      </c>
      <c r="M72" s="49">
        <f t="shared" si="13"/>
        <v>299400</v>
      </c>
      <c r="N72" s="49">
        <f t="shared" si="14"/>
        <v>8.98</v>
      </c>
      <c r="O72" s="48">
        <f t="shared" si="15"/>
        <v>43.91</v>
      </c>
      <c r="P72" s="48">
        <f t="shared" si="16"/>
        <v>34.93</v>
      </c>
      <c r="Q72" s="20">
        <v>0.25</v>
      </c>
      <c r="R72" s="48">
        <f t="shared" si="10"/>
        <v>61.2</v>
      </c>
      <c r="S72" s="11">
        <v>34.409999999999997</v>
      </c>
      <c r="T72" s="54">
        <f t="shared" si="17"/>
        <v>174.45</v>
      </c>
      <c r="U72" s="54">
        <f t="shared" si="18"/>
        <v>78.319999999999993</v>
      </c>
      <c r="V72" s="14"/>
    </row>
    <row r="73" spans="1:22" x14ac:dyDescent="0.25">
      <c r="A73" s="7">
        <v>30165</v>
      </c>
      <c r="B73" s="18" t="s">
        <v>90</v>
      </c>
      <c r="C73" s="9" t="s">
        <v>59</v>
      </c>
      <c r="D73" s="28">
        <v>331</v>
      </c>
      <c r="E73" s="13">
        <v>6</v>
      </c>
      <c r="F73" s="28">
        <v>2000</v>
      </c>
      <c r="G73" s="13">
        <v>20</v>
      </c>
      <c r="H73" s="27">
        <v>897673.88</v>
      </c>
      <c r="I73" s="27">
        <f t="shared" si="11"/>
        <v>179534.77</v>
      </c>
      <c r="J73" s="13">
        <v>0.8</v>
      </c>
      <c r="K73" s="19" t="s">
        <v>60</v>
      </c>
      <c r="L73" s="49">
        <f t="shared" si="12"/>
        <v>59.84</v>
      </c>
      <c r="M73" s="49">
        <f t="shared" si="13"/>
        <v>523643.09</v>
      </c>
      <c r="N73" s="49">
        <f t="shared" si="14"/>
        <v>15.7</v>
      </c>
      <c r="O73" s="48">
        <f t="shared" si="15"/>
        <v>75.540000000000006</v>
      </c>
      <c r="P73" s="48">
        <f t="shared" si="16"/>
        <v>59.84</v>
      </c>
      <c r="Q73" s="20">
        <v>0.17</v>
      </c>
      <c r="R73" s="48">
        <f t="shared" si="10"/>
        <v>306.10000000000002</v>
      </c>
      <c r="S73" s="11">
        <v>0</v>
      </c>
      <c r="T73" s="54">
        <f t="shared" si="17"/>
        <v>441.48000000000008</v>
      </c>
      <c r="U73" s="54">
        <f t="shared" si="18"/>
        <v>75.540000000000006</v>
      </c>
      <c r="V73" s="14"/>
    </row>
    <row r="74" spans="1:22" ht="19.5" x14ac:dyDescent="0.25">
      <c r="A74" s="7">
        <v>30170</v>
      </c>
      <c r="B74" s="21" t="s">
        <v>109</v>
      </c>
      <c r="C74" s="9" t="s">
        <v>59</v>
      </c>
      <c r="D74" s="28">
        <v>56</v>
      </c>
      <c r="E74" s="13">
        <v>6</v>
      </c>
      <c r="F74" s="28">
        <v>2000</v>
      </c>
      <c r="G74" s="13">
        <v>20</v>
      </c>
      <c r="H74" s="27">
        <v>1472855.55</v>
      </c>
      <c r="I74" s="27">
        <f t="shared" si="11"/>
        <v>294571.11</v>
      </c>
      <c r="J74" s="13">
        <v>0.8</v>
      </c>
      <c r="K74" s="19" t="s">
        <v>60</v>
      </c>
      <c r="L74" s="49">
        <f t="shared" si="12"/>
        <v>98.19</v>
      </c>
      <c r="M74" s="49">
        <f t="shared" si="13"/>
        <v>859165.73</v>
      </c>
      <c r="N74" s="49">
        <f t="shared" si="14"/>
        <v>25.77</v>
      </c>
      <c r="O74" s="48">
        <f t="shared" si="15"/>
        <v>123.96</v>
      </c>
      <c r="P74" s="48">
        <f t="shared" si="16"/>
        <v>98.19</v>
      </c>
      <c r="Q74" s="20">
        <v>0.1</v>
      </c>
      <c r="R74" s="48">
        <f t="shared" si="10"/>
        <v>30.46</v>
      </c>
      <c r="S74" s="11">
        <v>34.409999999999997</v>
      </c>
      <c r="T74" s="54">
        <f t="shared" si="17"/>
        <v>287.02</v>
      </c>
      <c r="U74" s="54">
        <f t="shared" si="18"/>
        <v>158.37</v>
      </c>
      <c r="V74" s="6"/>
    </row>
    <row r="75" spans="1:22" x14ac:dyDescent="0.25">
      <c r="A75" s="7">
        <v>30175</v>
      </c>
      <c r="B75" s="18" t="s">
        <v>74</v>
      </c>
      <c r="C75" s="9" t="s">
        <v>59</v>
      </c>
      <c r="D75" s="28">
        <v>0</v>
      </c>
      <c r="E75" s="13">
        <v>3</v>
      </c>
      <c r="F75" s="28">
        <v>2000</v>
      </c>
      <c r="G75" s="13">
        <v>10</v>
      </c>
      <c r="H75" s="27">
        <v>4321.54</v>
      </c>
      <c r="I75" s="27">
        <f t="shared" si="11"/>
        <v>432.15</v>
      </c>
      <c r="J75" s="13">
        <v>0.5</v>
      </c>
      <c r="K75" s="19" t="s">
        <v>63</v>
      </c>
      <c r="L75" s="49">
        <f t="shared" si="12"/>
        <v>0.64</v>
      </c>
      <c r="M75" s="49">
        <f t="shared" si="13"/>
        <v>2881.02</v>
      </c>
      <c r="N75" s="49">
        <f t="shared" si="14"/>
        <v>0.08</v>
      </c>
      <c r="O75" s="48">
        <f t="shared" si="15"/>
        <v>0.72</v>
      </c>
      <c r="P75" s="48">
        <f t="shared" si="16"/>
        <v>0.36</v>
      </c>
      <c r="Q75" s="20">
        <v>0</v>
      </c>
      <c r="R75" s="48">
        <f t="shared" si="10"/>
        <v>0</v>
      </c>
      <c r="S75" s="11">
        <v>0</v>
      </c>
      <c r="T75" s="54">
        <f t="shared" si="17"/>
        <v>1.08</v>
      </c>
      <c r="U75" s="54">
        <f t="shared" si="18"/>
        <v>0.72</v>
      </c>
      <c r="V75" s="14"/>
    </row>
    <row r="76" spans="1:22" x14ac:dyDescent="0.25">
      <c r="A76" s="7">
        <v>30180</v>
      </c>
      <c r="B76" s="18" t="s">
        <v>76</v>
      </c>
      <c r="C76" s="9" t="s">
        <v>59</v>
      </c>
      <c r="D76" s="28">
        <v>10</v>
      </c>
      <c r="E76" s="13">
        <v>5</v>
      </c>
      <c r="F76" s="28">
        <v>2000</v>
      </c>
      <c r="G76" s="13">
        <v>20</v>
      </c>
      <c r="H76" s="27">
        <v>37376.14</v>
      </c>
      <c r="I76" s="27">
        <f t="shared" si="11"/>
        <v>7475.22</v>
      </c>
      <c r="J76" s="13">
        <v>0.6</v>
      </c>
      <c r="K76" s="19" t="s">
        <v>73</v>
      </c>
      <c r="L76" s="49">
        <f t="shared" si="12"/>
        <v>2.99</v>
      </c>
      <c r="M76" s="49">
        <f t="shared" si="13"/>
        <v>22425.68</v>
      </c>
      <c r="N76" s="49">
        <f t="shared" si="14"/>
        <v>0.67</v>
      </c>
      <c r="O76" s="48">
        <f t="shared" si="15"/>
        <v>3.66</v>
      </c>
      <c r="P76" s="48">
        <f t="shared" si="16"/>
        <v>2.2400000000000002</v>
      </c>
      <c r="Q76" s="20">
        <v>0.35</v>
      </c>
      <c r="R76" s="48">
        <f t="shared" si="10"/>
        <v>18.72</v>
      </c>
      <c r="S76" s="11">
        <v>0</v>
      </c>
      <c r="T76" s="54">
        <f t="shared" si="17"/>
        <v>24.62</v>
      </c>
      <c r="U76" s="54">
        <f t="shared" si="18"/>
        <v>3.66</v>
      </c>
      <c r="V76" s="14"/>
    </row>
    <row r="77" spans="1:22" x14ac:dyDescent="0.25">
      <c r="A77" s="7">
        <v>30185</v>
      </c>
      <c r="B77" s="18" t="s">
        <v>99</v>
      </c>
      <c r="C77" s="9" t="s">
        <v>59</v>
      </c>
      <c r="D77" s="28">
        <v>0</v>
      </c>
      <c r="E77" s="13">
        <v>1</v>
      </c>
      <c r="F77" s="28">
        <v>1000</v>
      </c>
      <c r="G77" s="13">
        <v>0</v>
      </c>
      <c r="H77" s="27">
        <v>1126.6600000000001</v>
      </c>
      <c r="I77" s="27">
        <f t="shared" si="11"/>
        <v>0</v>
      </c>
      <c r="J77" s="13">
        <v>0.5</v>
      </c>
      <c r="K77" s="19" t="s">
        <v>65</v>
      </c>
      <c r="L77" s="49">
        <f t="shared" si="12"/>
        <v>1.1200000000000001</v>
      </c>
      <c r="M77" s="49">
        <f t="shared" si="13"/>
        <v>1126.6600000000001</v>
      </c>
      <c r="N77" s="49">
        <f t="shared" si="14"/>
        <v>0.06</v>
      </c>
      <c r="O77" s="48">
        <f t="shared" si="15"/>
        <v>1.1800000000000002</v>
      </c>
      <c r="P77" s="48">
        <f t="shared" si="16"/>
        <v>0.56000000000000005</v>
      </c>
      <c r="Q77" s="13">
        <v>0</v>
      </c>
      <c r="R77" s="48">
        <f t="shared" si="10"/>
        <v>0</v>
      </c>
      <c r="S77" s="11">
        <v>0</v>
      </c>
      <c r="T77" s="54">
        <f t="shared" si="17"/>
        <v>1.7400000000000002</v>
      </c>
      <c r="U77" s="54">
        <f t="shared" si="18"/>
        <v>1.1800000000000002</v>
      </c>
      <c r="V77" s="14"/>
    </row>
    <row r="78" spans="1:22" x14ac:dyDescent="0.25">
      <c r="A78" s="7">
        <v>31012</v>
      </c>
      <c r="B78" s="18" t="s">
        <v>86</v>
      </c>
      <c r="C78" s="9" t="s">
        <v>59</v>
      </c>
      <c r="D78" s="28">
        <v>0</v>
      </c>
      <c r="E78" s="13">
        <v>11</v>
      </c>
      <c r="F78" s="28">
        <v>1250</v>
      </c>
      <c r="G78" s="13">
        <v>15</v>
      </c>
      <c r="H78" s="27">
        <v>53487.75</v>
      </c>
      <c r="I78" s="27">
        <f t="shared" si="11"/>
        <v>8023.16</v>
      </c>
      <c r="J78" s="13">
        <v>0.5</v>
      </c>
      <c r="K78" s="19" t="s">
        <v>65</v>
      </c>
      <c r="L78" s="49">
        <f t="shared" si="12"/>
        <v>3.3</v>
      </c>
      <c r="M78" s="49">
        <f t="shared" si="13"/>
        <v>29175.13</v>
      </c>
      <c r="N78" s="49">
        <f t="shared" si="14"/>
        <v>1.4</v>
      </c>
      <c r="O78" s="48">
        <f t="shared" si="15"/>
        <v>4.6999999999999993</v>
      </c>
      <c r="P78" s="48">
        <f t="shared" si="16"/>
        <v>1.94</v>
      </c>
      <c r="Q78" s="13">
        <v>0</v>
      </c>
      <c r="R78" s="48">
        <f t="shared" si="10"/>
        <v>0</v>
      </c>
      <c r="S78" s="11">
        <v>0</v>
      </c>
      <c r="T78" s="54">
        <f t="shared" si="17"/>
        <v>6.6399999999999988</v>
      </c>
      <c r="U78" s="54">
        <f t="shared" si="18"/>
        <v>4.6999999999999993</v>
      </c>
      <c r="V78" s="6"/>
    </row>
    <row r="79" spans="1:22" x14ac:dyDescent="0.25">
      <c r="A79" s="7">
        <v>31013</v>
      </c>
      <c r="B79" s="18" t="s">
        <v>104</v>
      </c>
      <c r="C79" s="9" t="s">
        <v>59</v>
      </c>
      <c r="D79" s="28">
        <v>0</v>
      </c>
      <c r="E79" s="13">
        <v>10</v>
      </c>
      <c r="F79" s="28">
        <v>2000</v>
      </c>
      <c r="G79" s="13">
        <v>20</v>
      </c>
      <c r="H79" s="27">
        <v>7631.49</v>
      </c>
      <c r="I79" s="27">
        <f t="shared" si="11"/>
        <v>1526.29</v>
      </c>
      <c r="J79" s="13">
        <v>0.5</v>
      </c>
      <c r="K79" s="19" t="s">
        <v>65</v>
      </c>
      <c r="L79" s="49">
        <f t="shared" si="12"/>
        <v>0.3</v>
      </c>
      <c r="M79" s="49">
        <f t="shared" si="13"/>
        <v>4197.3100000000004</v>
      </c>
      <c r="N79" s="49">
        <f t="shared" si="14"/>
        <v>0.12</v>
      </c>
      <c r="O79" s="48">
        <f t="shared" si="15"/>
        <v>0.42</v>
      </c>
      <c r="P79" s="48">
        <f t="shared" si="16"/>
        <v>0.19</v>
      </c>
      <c r="Q79" s="13">
        <v>0</v>
      </c>
      <c r="R79" s="48">
        <f t="shared" si="10"/>
        <v>0</v>
      </c>
      <c r="S79" s="11">
        <v>0</v>
      </c>
      <c r="T79" s="54">
        <f t="shared" si="17"/>
        <v>0.61</v>
      </c>
      <c r="U79" s="54">
        <f t="shared" si="18"/>
        <v>0.42</v>
      </c>
      <c r="V79" s="6"/>
    </row>
    <row r="80" spans="1:22" x14ac:dyDescent="0.25">
      <c r="A80" s="7">
        <v>31015</v>
      </c>
      <c r="B80" s="18" t="s">
        <v>39</v>
      </c>
      <c r="C80" s="9" t="s">
        <v>59</v>
      </c>
      <c r="D80" s="28">
        <v>2</v>
      </c>
      <c r="E80" s="13">
        <v>3</v>
      </c>
      <c r="F80" s="28">
        <v>400</v>
      </c>
      <c r="G80" s="13">
        <v>10</v>
      </c>
      <c r="H80" s="27">
        <v>2030.09</v>
      </c>
      <c r="I80" s="27">
        <f t="shared" si="11"/>
        <v>203</v>
      </c>
      <c r="J80" s="13">
        <v>0.9</v>
      </c>
      <c r="K80" s="19" t="s">
        <v>73</v>
      </c>
      <c r="L80" s="49">
        <f t="shared" si="12"/>
        <v>1.52</v>
      </c>
      <c r="M80" s="49">
        <f t="shared" si="13"/>
        <v>1353.39</v>
      </c>
      <c r="N80" s="49">
        <f t="shared" si="14"/>
        <v>0.2</v>
      </c>
      <c r="O80" s="48">
        <f t="shared" si="15"/>
        <v>1.72</v>
      </c>
      <c r="P80" s="48">
        <f t="shared" si="16"/>
        <v>1.52</v>
      </c>
      <c r="Q80" s="20">
        <v>0.4</v>
      </c>
      <c r="R80" s="48">
        <f t="shared" si="10"/>
        <v>4.28</v>
      </c>
      <c r="S80" s="11">
        <v>0</v>
      </c>
      <c r="T80" s="54">
        <f t="shared" si="17"/>
        <v>7.5200000000000005</v>
      </c>
      <c r="U80" s="54">
        <f t="shared" si="18"/>
        <v>1.72</v>
      </c>
      <c r="V80" s="6"/>
    </row>
    <row r="81" spans="1:22" x14ac:dyDescent="0.25">
      <c r="A81" s="17">
        <v>31017</v>
      </c>
      <c r="B81" s="24" t="s">
        <v>64</v>
      </c>
      <c r="C81" s="19" t="s">
        <v>59</v>
      </c>
      <c r="D81" s="26">
        <v>20</v>
      </c>
      <c r="E81" s="20">
        <v>7</v>
      </c>
      <c r="F81" s="26">
        <v>2000</v>
      </c>
      <c r="G81" s="20">
        <v>20</v>
      </c>
      <c r="H81" s="27">
        <v>531461.34</v>
      </c>
      <c r="I81" s="27">
        <f t="shared" si="11"/>
        <v>106292.26</v>
      </c>
      <c r="J81" s="20">
        <v>0.8</v>
      </c>
      <c r="K81" s="19" t="s">
        <v>60</v>
      </c>
      <c r="L81" s="49">
        <f t="shared" si="12"/>
        <v>30.36</v>
      </c>
      <c r="M81" s="49">
        <f t="shared" si="13"/>
        <v>303692.19</v>
      </c>
      <c r="N81" s="49">
        <f t="shared" si="14"/>
        <v>9.11</v>
      </c>
      <c r="O81" s="48">
        <f t="shared" si="15"/>
        <v>39.47</v>
      </c>
      <c r="P81" s="48">
        <f t="shared" si="16"/>
        <v>30.36</v>
      </c>
      <c r="Q81" s="20">
        <v>0.18</v>
      </c>
      <c r="R81" s="48">
        <f t="shared" ref="R81:R83" si="19">TRUNC(Q81*D81*IF(K81="Óleo Diesel",$H$2,IF(K81="Gasolina",$H$1,0)),2)</f>
        <v>19.579999999999998</v>
      </c>
      <c r="S81" s="11">
        <v>20.64</v>
      </c>
      <c r="T81" s="54">
        <f t="shared" si="17"/>
        <v>110.05</v>
      </c>
      <c r="U81" s="54">
        <f t="shared" si="18"/>
        <v>60.11</v>
      </c>
      <c r="V81" s="6"/>
    </row>
    <row r="82" spans="1:22" x14ac:dyDescent="0.25">
      <c r="A82" s="7">
        <v>31018</v>
      </c>
      <c r="B82" s="18" t="s">
        <v>89</v>
      </c>
      <c r="C82" s="9" t="s">
        <v>59</v>
      </c>
      <c r="D82" s="28">
        <v>3</v>
      </c>
      <c r="E82" s="13">
        <v>6</v>
      </c>
      <c r="F82" s="28">
        <v>2000</v>
      </c>
      <c r="G82" s="13">
        <v>20</v>
      </c>
      <c r="H82" s="27">
        <v>11501.67</v>
      </c>
      <c r="I82" s="27">
        <f t="shared" si="11"/>
        <v>2300.33</v>
      </c>
      <c r="J82" s="13">
        <v>0.8</v>
      </c>
      <c r="K82" s="19" t="s">
        <v>73</v>
      </c>
      <c r="L82" s="49">
        <f t="shared" si="12"/>
        <v>0.76</v>
      </c>
      <c r="M82" s="49">
        <f t="shared" si="13"/>
        <v>6709.3</v>
      </c>
      <c r="N82" s="49">
        <f t="shared" si="14"/>
        <v>0.2</v>
      </c>
      <c r="O82" s="48">
        <f t="shared" si="15"/>
        <v>0.96</v>
      </c>
      <c r="P82" s="48">
        <f t="shared" si="16"/>
        <v>0.76</v>
      </c>
      <c r="Q82" s="20">
        <v>0.35</v>
      </c>
      <c r="R82" s="48">
        <f t="shared" si="19"/>
        <v>5.61</v>
      </c>
      <c r="S82" s="11">
        <v>0</v>
      </c>
      <c r="T82" s="54">
        <f t="shared" si="17"/>
        <v>7.33</v>
      </c>
      <c r="U82" s="54">
        <f t="shared" si="18"/>
        <v>0.96</v>
      </c>
      <c r="V82" s="14"/>
    </row>
    <row r="83" spans="1:22" x14ac:dyDescent="0.25">
      <c r="A83" s="7">
        <v>31062</v>
      </c>
      <c r="B83" s="18" t="s">
        <v>82</v>
      </c>
      <c r="C83" s="9" t="s">
        <v>59</v>
      </c>
      <c r="D83" s="28">
        <v>136</v>
      </c>
      <c r="E83" s="13">
        <v>7</v>
      </c>
      <c r="F83" s="28">
        <v>2000</v>
      </c>
      <c r="G83" s="13">
        <v>40</v>
      </c>
      <c r="H83" s="27">
        <v>716842.4</v>
      </c>
      <c r="I83" s="27">
        <f t="shared" si="11"/>
        <v>286736.96000000002</v>
      </c>
      <c r="J83" s="13">
        <v>0.9</v>
      </c>
      <c r="K83" s="19" t="s">
        <v>60</v>
      </c>
      <c r="L83" s="49">
        <f t="shared" si="12"/>
        <v>30.72</v>
      </c>
      <c r="M83" s="49">
        <f t="shared" si="13"/>
        <v>409624.22</v>
      </c>
      <c r="N83" s="49">
        <f t="shared" si="14"/>
        <v>12.28</v>
      </c>
      <c r="O83" s="48">
        <f t="shared" si="15"/>
        <v>43</v>
      </c>
      <c r="P83" s="48">
        <f t="shared" si="16"/>
        <v>46.08</v>
      </c>
      <c r="Q83" s="20">
        <v>0.19</v>
      </c>
      <c r="R83" s="48">
        <f t="shared" si="19"/>
        <v>140.56</v>
      </c>
      <c r="S83" s="11">
        <v>25.99</v>
      </c>
      <c r="T83" s="54">
        <f t="shared" si="17"/>
        <v>255.63</v>
      </c>
      <c r="U83" s="54">
        <f t="shared" si="18"/>
        <v>68.989999999999995</v>
      </c>
      <c r="V83" s="6"/>
    </row>
    <row r="139" spans="1:18" x14ac:dyDescent="0.25">
      <c r="A139" s="88" t="s">
        <v>41</v>
      </c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</row>
    <row r="140" spans="1:18" ht="22.5" x14ac:dyDescent="0.25">
      <c r="A140" s="3" t="s">
        <v>42</v>
      </c>
      <c r="B140" s="3" t="s">
        <v>43</v>
      </c>
      <c r="C140" s="4" t="s">
        <v>44</v>
      </c>
      <c r="D140" s="5" t="s">
        <v>45</v>
      </c>
      <c r="E140" s="4" t="s">
        <v>46</v>
      </c>
      <c r="F140" s="5" t="s">
        <v>47</v>
      </c>
      <c r="G140" s="5" t="s">
        <v>48</v>
      </c>
      <c r="H140" s="5" t="s">
        <v>49</v>
      </c>
      <c r="I140" s="5"/>
      <c r="J140" s="4" t="s">
        <v>50</v>
      </c>
      <c r="K140" s="3" t="s">
        <v>51</v>
      </c>
      <c r="L140" s="5" t="s">
        <v>52</v>
      </c>
      <c r="M140" s="5" t="s">
        <v>53</v>
      </c>
      <c r="N140" s="5" t="s">
        <v>54</v>
      </c>
      <c r="O140" s="5" t="s">
        <v>55</v>
      </c>
      <c r="P140" s="5" t="s">
        <v>56</v>
      </c>
      <c r="Q140" s="5" t="s">
        <v>57</v>
      </c>
      <c r="R140" s="6"/>
    </row>
    <row r="141" spans="1:18" ht="19.5" x14ac:dyDescent="0.25">
      <c r="A141" s="7">
        <v>30000</v>
      </c>
      <c r="B141" s="15" t="s">
        <v>69</v>
      </c>
      <c r="C141" s="9" t="s">
        <v>59</v>
      </c>
      <c r="D141" s="10">
        <v>112</v>
      </c>
      <c r="E141" s="11">
        <v>9</v>
      </c>
      <c r="F141" s="10">
        <v>2000</v>
      </c>
      <c r="G141" s="11">
        <v>30</v>
      </c>
      <c r="H141" s="12">
        <v>1709322.55</v>
      </c>
      <c r="I141" s="12"/>
      <c r="J141" s="13">
        <v>1</v>
      </c>
      <c r="K141" s="8" t="s">
        <v>60</v>
      </c>
      <c r="L141" s="11">
        <v>87.95</v>
      </c>
      <c r="M141" s="11">
        <v>94.96</v>
      </c>
      <c r="N141" s="11">
        <v>85.29</v>
      </c>
      <c r="O141" s="11">
        <v>34.409999999999997</v>
      </c>
      <c r="P141" s="11">
        <v>302.61</v>
      </c>
      <c r="Q141" s="11">
        <v>122.36</v>
      </c>
      <c r="R141" s="14"/>
    </row>
    <row r="142" spans="1:18" ht="19.5" x14ac:dyDescent="0.25">
      <c r="A142" s="7">
        <v>30001</v>
      </c>
      <c r="B142" s="15" t="s">
        <v>70</v>
      </c>
      <c r="C142" s="9" t="s">
        <v>59</v>
      </c>
      <c r="D142" s="10">
        <v>259</v>
      </c>
      <c r="E142" s="11">
        <v>9</v>
      </c>
      <c r="F142" s="10">
        <v>2000</v>
      </c>
      <c r="G142" s="11">
        <v>30</v>
      </c>
      <c r="H142" s="12">
        <v>4783732.2</v>
      </c>
      <c r="I142" s="12"/>
      <c r="J142" s="13">
        <v>1</v>
      </c>
      <c r="K142" s="8" t="s">
        <v>60</v>
      </c>
      <c r="L142" s="11">
        <v>246.16</v>
      </c>
      <c r="M142" s="11">
        <v>265.76</v>
      </c>
      <c r="N142" s="11">
        <v>197.25</v>
      </c>
      <c r="O142" s="11">
        <v>34.409999999999997</v>
      </c>
      <c r="P142" s="11">
        <v>743.58</v>
      </c>
      <c r="Q142" s="11">
        <v>280.57</v>
      </c>
      <c r="R142" s="14"/>
    </row>
    <row r="143" spans="1:18" ht="19.5" x14ac:dyDescent="0.25">
      <c r="A143" s="7">
        <v>30002</v>
      </c>
      <c r="B143" s="15" t="s">
        <v>67</v>
      </c>
      <c r="C143" s="9" t="s">
        <v>59</v>
      </c>
      <c r="D143" s="10">
        <v>259</v>
      </c>
      <c r="E143" s="11">
        <v>9</v>
      </c>
      <c r="F143" s="10">
        <v>2000</v>
      </c>
      <c r="G143" s="11">
        <v>30</v>
      </c>
      <c r="H143" s="12">
        <v>4847590.2</v>
      </c>
      <c r="I143" s="12"/>
      <c r="J143" s="13">
        <v>1</v>
      </c>
      <c r="K143" s="8" t="s">
        <v>60</v>
      </c>
      <c r="L143" s="11">
        <v>249.44</v>
      </c>
      <c r="M143" s="11">
        <v>269.31</v>
      </c>
      <c r="N143" s="11">
        <v>197.25</v>
      </c>
      <c r="O143" s="11">
        <v>34.409999999999997</v>
      </c>
      <c r="P143" s="11">
        <v>750.41</v>
      </c>
      <c r="Q143" s="11">
        <v>283.85000000000002</v>
      </c>
      <c r="R143" s="14"/>
    </row>
    <row r="144" spans="1:18" x14ac:dyDescent="0.25">
      <c r="A144" s="7">
        <v>30005</v>
      </c>
      <c r="B144" s="8" t="s">
        <v>8</v>
      </c>
      <c r="C144" s="9" t="s">
        <v>59</v>
      </c>
      <c r="D144" s="10">
        <v>77</v>
      </c>
      <c r="E144" s="11">
        <v>6</v>
      </c>
      <c r="F144" s="10">
        <v>2000</v>
      </c>
      <c r="G144" s="11">
        <v>20</v>
      </c>
      <c r="H144" s="12">
        <v>350000</v>
      </c>
      <c r="I144" s="12"/>
      <c r="J144" s="13">
        <v>0.7</v>
      </c>
      <c r="K144" s="8" t="s">
        <v>60</v>
      </c>
      <c r="L144" s="11">
        <v>28.47</v>
      </c>
      <c r="M144" s="11">
        <v>20.41</v>
      </c>
      <c r="N144" s="11">
        <v>75.39</v>
      </c>
      <c r="O144" s="11">
        <v>20.64</v>
      </c>
      <c r="P144" s="11">
        <v>144.91</v>
      </c>
      <c r="Q144" s="11">
        <v>49.11</v>
      </c>
      <c r="R144" s="14"/>
    </row>
    <row r="145" spans="1:18" x14ac:dyDescent="0.25">
      <c r="A145" s="7">
        <v>30006</v>
      </c>
      <c r="B145" s="8" t="s">
        <v>66</v>
      </c>
      <c r="C145" s="9" t="s">
        <v>59</v>
      </c>
      <c r="D145" s="10">
        <v>77</v>
      </c>
      <c r="E145" s="11">
        <v>6</v>
      </c>
      <c r="F145" s="10">
        <v>2000</v>
      </c>
      <c r="G145" s="11">
        <v>20</v>
      </c>
      <c r="H145" s="12">
        <v>380132.59</v>
      </c>
      <c r="I145" s="12"/>
      <c r="J145" s="13">
        <v>0.7</v>
      </c>
      <c r="K145" s="8" t="s">
        <v>60</v>
      </c>
      <c r="L145" s="11">
        <v>30.92</v>
      </c>
      <c r="M145" s="11">
        <v>22.17</v>
      </c>
      <c r="N145" s="11">
        <v>75.39</v>
      </c>
      <c r="O145" s="11">
        <v>20.64</v>
      </c>
      <c r="P145" s="11">
        <v>149.12</v>
      </c>
      <c r="Q145" s="11">
        <v>51.56</v>
      </c>
      <c r="R145" s="14"/>
    </row>
    <row r="146" spans="1:18" ht="19.5" x14ac:dyDescent="0.25">
      <c r="A146" s="7">
        <v>30007</v>
      </c>
      <c r="B146" s="15" t="s">
        <v>88</v>
      </c>
      <c r="C146" s="9" t="s">
        <v>59</v>
      </c>
      <c r="D146" s="10">
        <v>213</v>
      </c>
      <c r="E146" s="13">
        <v>5</v>
      </c>
      <c r="F146" s="10">
        <v>2000</v>
      </c>
      <c r="G146" s="11">
        <v>30</v>
      </c>
      <c r="H146" s="12">
        <v>2036970.83</v>
      </c>
      <c r="I146" s="12"/>
      <c r="J146" s="13">
        <v>0.7</v>
      </c>
      <c r="K146" s="8" t="s">
        <v>60</v>
      </c>
      <c r="L146" s="11">
        <v>169.24</v>
      </c>
      <c r="M146" s="11">
        <v>142.58000000000001</v>
      </c>
      <c r="N146" s="11">
        <v>92.69</v>
      </c>
      <c r="O146" s="11">
        <v>34.409999999999997</v>
      </c>
      <c r="P146" s="11">
        <v>438.92</v>
      </c>
      <c r="Q146" s="11">
        <v>203.65</v>
      </c>
      <c r="R146" s="14"/>
    </row>
    <row r="147" spans="1:18" x14ac:dyDescent="0.25">
      <c r="A147" s="7">
        <v>30008</v>
      </c>
      <c r="B147" s="8" t="s">
        <v>112</v>
      </c>
      <c r="C147" s="9" t="s">
        <v>59</v>
      </c>
      <c r="D147" s="10">
        <v>58</v>
      </c>
      <c r="E147" s="13">
        <v>5</v>
      </c>
      <c r="F147" s="10">
        <v>2000</v>
      </c>
      <c r="G147" s="11">
        <v>30</v>
      </c>
      <c r="H147" s="12">
        <v>458227.29</v>
      </c>
      <c r="I147" s="12"/>
      <c r="J147" s="13">
        <v>0.7</v>
      </c>
      <c r="K147" s="8" t="s">
        <v>60</v>
      </c>
      <c r="L147" s="11">
        <v>38.07</v>
      </c>
      <c r="M147" s="11">
        <v>32.07</v>
      </c>
      <c r="N147" s="11">
        <v>41.01</v>
      </c>
      <c r="O147" s="11">
        <v>34.409999999999997</v>
      </c>
      <c r="P147" s="11">
        <v>145.56</v>
      </c>
      <c r="Q147" s="11">
        <v>72.48</v>
      </c>
      <c r="R147" s="14"/>
    </row>
    <row r="148" spans="1:18" ht="19.5" x14ac:dyDescent="0.25">
      <c r="A148" s="7">
        <v>30009</v>
      </c>
      <c r="B148" s="15" t="s">
        <v>62</v>
      </c>
      <c r="C148" s="9" t="s">
        <v>59</v>
      </c>
      <c r="D148" s="10">
        <v>82</v>
      </c>
      <c r="E148" s="11">
        <v>6</v>
      </c>
      <c r="F148" s="10">
        <v>2000</v>
      </c>
      <c r="G148" s="11">
        <v>20</v>
      </c>
      <c r="H148" s="12">
        <v>757636.24</v>
      </c>
      <c r="I148" s="12"/>
      <c r="J148" s="13">
        <v>0.8</v>
      </c>
      <c r="K148" s="8" t="s">
        <v>60</v>
      </c>
      <c r="L148" s="11">
        <v>61.62</v>
      </c>
      <c r="M148" s="11">
        <v>50.5</v>
      </c>
      <c r="N148" s="11">
        <v>71.37</v>
      </c>
      <c r="O148" s="11">
        <v>34.409999999999997</v>
      </c>
      <c r="P148" s="11">
        <v>217.9</v>
      </c>
      <c r="Q148" s="11">
        <v>96.03</v>
      </c>
      <c r="R148" s="14"/>
    </row>
    <row r="149" spans="1:18" ht="19.5" x14ac:dyDescent="0.25">
      <c r="A149" s="7">
        <v>30010</v>
      </c>
      <c r="B149" s="15" t="s">
        <v>87</v>
      </c>
      <c r="C149" s="9" t="s">
        <v>59</v>
      </c>
      <c r="D149" s="10">
        <v>96</v>
      </c>
      <c r="E149" s="13">
        <v>5</v>
      </c>
      <c r="F149" s="10">
        <v>2000</v>
      </c>
      <c r="G149" s="11">
        <v>30</v>
      </c>
      <c r="H149" s="12">
        <v>984183.64</v>
      </c>
      <c r="I149" s="12"/>
      <c r="J149" s="13">
        <v>0.7</v>
      </c>
      <c r="K149" s="8" t="s">
        <v>60</v>
      </c>
      <c r="L149" s="11">
        <v>81.77</v>
      </c>
      <c r="M149" s="11">
        <v>68.89</v>
      </c>
      <c r="N149" s="11">
        <v>94</v>
      </c>
      <c r="O149" s="11">
        <v>34.409999999999997</v>
      </c>
      <c r="P149" s="11">
        <v>279.07</v>
      </c>
      <c r="Q149" s="11">
        <v>116.18</v>
      </c>
      <c r="R149" s="14"/>
    </row>
    <row r="150" spans="1:18" x14ac:dyDescent="0.25">
      <c r="A150" s="7">
        <v>30011</v>
      </c>
      <c r="B150" s="8" t="s">
        <v>6</v>
      </c>
      <c r="C150" s="9" t="s">
        <v>59</v>
      </c>
      <c r="D150" s="10">
        <v>103</v>
      </c>
      <c r="E150" s="13">
        <v>5</v>
      </c>
      <c r="F150" s="10">
        <v>2000</v>
      </c>
      <c r="G150" s="11">
        <v>30</v>
      </c>
      <c r="H150" s="12">
        <v>1059728.6000000001</v>
      </c>
      <c r="I150" s="12"/>
      <c r="J150" s="13">
        <v>0.7</v>
      </c>
      <c r="K150" s="8" t="s">
        <v>60</v>
      </c>
      <c r="L150" s="11">
        <v>88.05</v>
      </c>
      <c r="M150" s="11">
        <v>74.180000000000007</v>
      </c>
      <c r="N150" s="11">
        <v>72.84</v>
      </c>
      <c r="O150" s="11">
        <v>34.409999999999997</v>
      </c>
      <c r="P150" s="11">
        <v>269.48</v>
      </c>
      <c r="Q150" s="11">
        <v>122.46</v>
      </c>
      <c r="R150" s="14"/>
    </row>
    <row r="151" spans="1:18" x14ac:dyDescent="0.25">
      <c r="A151" s="7">
        <v>30012</v>
      </c>
      <c r="B151" s="8" t="s">
        <v>23</v>
      </c>
      <c r="C151" s="9" t="s">
        <v>59</v>
      </c>
      <c r="D151" s="10">
        <v>79</v>
      </c>
      <c r="E151" s="11">
        <v>6</v>
      </c>
      <c r="F151" s="10">
        <v>1750</v>
      </c>
      <c r="G151" s="11">
        <v>10</v>
      </c>
      <c r="H151" s="12">
        <v>880439.53</v>
      </c>
      <c r="I151" s="12"/>
      <c r="J151" s="13">
        <v>0.8</v>
      </c>
      <c r="K151" s="8" t="s">
        <v>60</v>
      </c>
      <c r="L151" s="11">
        <v>92.08</v>
      </c>
      <c r="M151" s="11">
        <v>67.08</v>
      </c>
      <c r="N151" s="11">
        <v>64.459999999999994</v>
      </c>
      <c r="O151" s="11">
        <v>34.409999999999997</v>
      </c>
      <c r="P151" s="11">
        <v>258.02999999999997</v>
      </c>
      <c r="Q151" s="11">
        <v>126.49</v>
      </c>
      <c r="R151" s="14"/>
    </row>
    <row r="152" spans="1:18" x14ac:dyDescent="0.25">
      <c r="A152" s="7">
        <v>30013</v>
      </c>
      <c r="B152" s="8" t="s">
        <v>10</v>
      </c>
      <c r="C152" s="9" t="s">
        <v>59</v>
      </c>
      <c r="D152" s="10">
        <v>0</v>
      </c>
      <c r="E152" s="13">
        <v>7</v>
      </c>
      <c r="F152" s="10">
        <v>2000</v>
      </c>
      <c r="G152" s="11">
        <v>10</v>
      </c>
      <c r="H152" s="12">
        <v>42329.31</v>
      </c>
      <c r="I152" s="12"/>
      <c r="J152" s="13">
        <v>0.5</v>
      </c>
      <c r="K152" s="8" t="s">
        <v>65</v>
      </c>
      <c r="L152" s="11">
        <v>3.41</v>
      </c>
      <c r="M152" s="11">
        <v>1.51</v>
      </c>
      <c r="N152" s="11">
        <v>0</v>
      </c>
      <c r="O152" s="11">
        <v>0</v>
      </c>
      <c r="P152" s="11">
        <v>4.92</v>
      </c>
      <c r="Q152" s="11">
        <v>3.41</v>
      </c>
      <c r="R152" s="6"/>
    </row>
    <row r="153" spans="1:18" ht="19.5" x14ac:dyDescent="0.25">
      <c r="A153" s="7">
        <v>30014</v>
      </c>
      <c r="B153" s="15" t="s">
        <v>61</v>
      </c>
      <c r="C153" s="9" t="s">
        <v>59</v>
      </c>
      <c r="D153" s="10">
        <v>97</v>
      </c>
      <c r="E153" s="11">
        <v>6</v>
      </c>
      <c r="F153" s="10">
        <v>2000</v>
      </c>
      <c r="G153" s="11">
        <v>20</v>
      </c>
      <c r="H153" s="12">
        <v>894809.23</v>
      </c>
      <c r="I153" s="12"/>
      <c r="J153" s="13">
        <v>0.8</v>
      </c>
      <c r="K153" s="8" t="s">
        <v>60</v>
      </c>
      <c r="L153" s="11">
        <v>72.78</v>
      </c>
      <c r="M153" s="11">
        <v>59.65</v>
      </c>
      <c r="N153" s="11">
        <v>84.42</v>
      </c>
      <c r="O153" s="11">
        <v>34.409999999999997</v>
      </c>
      <c r="P153" s="11">
        <v>251.26</v>
      </c>
      <c r="Q153" s="11">
        <v>107.19</v>
      </c>
      <c r="R153" s="14"/>
    </row>
    <row r="154" spans="1:18" ht="19.5" x14ac:dyDescent="0.25">
      <c r="A154" s="7">
        <v>30015</v>
      </c>
      <c r="B154" s="15" t="s">
        <v>114</v>
      </c>
      <c r="C154" s="9" t="s">
        <v>59</v>
      </c>
      <c r="D154" s="10">
        <v>85</v>
      </c>
      <c r="E154" s="13">
        <v>6</v>
      </c>
      <c r="F154" s="10">
        <v>2000</v>
      </c>
      <c r="G154" s="11">
        <v>20</v>
      </c>
      <c r="H154" s="12">
        <v>1060486.5900000001</v>
      </c>
      <c r="I154" s="12"/>
      <c r="J154" s="13">
        <v>0.8</v>
      </c>
      <c r="K154" s="8" t="s">
        <v>60</v>
      </c>
      <c r="L154" s="11">
        <v>86.26</v>
      </c>
      <c r="M154" s="11">
        <v>70.69</v>
      </c>
      <c r="N154" s="11">
        <v>60.11</v>
      </c>
      <c r="O154" s="11">
        <v>34.409999999999997</v>
      </c>
      <c r="P154" s="11">
        <v>251.47</v>
      </c>
      <c r="Q154" s="11">
        <v>120.67</v>
      </c>
      <c r="R154" s="14"/>
    </row>
    <row r="155" spans="1:18" x14ac:dyDescent="0.25">
      <c r="A155" s="7">
        <v>30016</v>
      </c>
      <c r="B155" s="8" t="s">
        <v>16</v>
      </c>
      <c r="C155" s="9" t="s">
        <v>59</v>
      </c>
      <c r="D155" s="10">
        <v>44</v>
      </c>
      <c r="E155" s="11">
        <v>7</v>
      </c>
      <c r="F155" s="10">
        <v>2000</v>
      </c>
      <c r="G155" s="11">
        <v>20</v>
      </c>
      <c r="H155" s="12">
        <v>1482133.28</v>
      </c>
      <c r="I155" s="12"/>
      <c r="J155" s="13">
        <v>0.7</v>
      </c>
      <c r="K155" s="8" t="s">
        <v>63</v>
      </c>
      <c r="L155" s="11">
        <v>106.2</v>
      </c>
      <c r="M155" s="11">
        <v>74.099999999999994</v>
      </c>
      <c r="N155" s="11">
        <v>0</v>
      </c>
      <c r="O155" s="11">
        <v>34.409999999999997</v>
      </c>
      <c r="P155" s="11">
        <v>214.71</v>
      </c>
      <c r="Q155" s="11">
        <v>140.61000000000001</v>
      </c>
      <c r="R155" s="14"/>
    </row>
    <row r="156" spans="1:18" x14ac:dyDescent="0.25">
      <c r="A156" s="7">
        <v>30017</v>
      </c>
      <c r="B156" s="8" t="s">
        <v>20</v>
      </c>
      <c r="C156" s="9" t="s">
        <v>59</v>
      </c>
      <c r="D156" s="10">
        <v>0</v>
      </c>
      <c r="E156" s="11">
        <v>5</v>
      </c>
      <c r="F156" s="10">
        <v>2000</v>
      </c>
      <c r="G156" s="11">
        <v>10</v>
      </c>
      <c r="H156" s="12">
        <v>73719.759999999995</v>
      </c>
      <c r="I156" s="12"/>
      <c r="J156" s="13">
        <v>0.6</v>
      </c>
      <c r="K156" s="8" t="s">
        <v>65</v>
      </c>
      <c r="L156" s="11">
        <v>7.87</v>
      </c>
      <c r="M156" s="11">
        <v>4.42</v>
      </c>
      <c r="N156" s="11">
        <v>0</v>
      </c>
      <c r="O156" s="11">
        <v>0</v>
      </c>
      <c r="P156" s="11">
        <v>12.29</v>
      </c>
      <c r="Q156" s="11">
        <v>7.87</v>
      </c>
      <c r="R156" s="14"/>
    </row>
    <row r="157" spans="1:18" x14ac:dyDescent="0.25">
      <c r="A157" s="7">
        <v>30018</v>
      </c>
      <c r="B157" s="8" t="s">
        <v>95</v>
      </c>
      <c r="C157" s="9" t="s">
        <v>59</v>
      </c>
      <c r="D157" s="10">
        <v>0</v>
      </c>
      <c r="E157" s="13">
        <v>5</v>
      </c>
      <c r="F157" s="10">
        <v>2000</v>
      </c>
      <c r="G157" s="11">
        <v>10</v>
      </c>
      <c r="H157" s="12">
        <v>78454</v>
      </c>
      <c r="I157" s="12"/>
      <c r="J157" s="13">
        <v>0.6</v>
      </c>
      <c r="K157" s="8" t="s">
        <v>65</v>
      </c>
      <c r="L157" s="11">
        <v>8.3800000000000008</v>
      </c>
      <c r="M157" s="11">
        <v>4.7</v>
      </c>
      <c r="N157" s="11">
        <v>0</v>
      </c>
      <c r="O157" s="11">
        <v>0</v>
      </c>
      <c r="P157" s="11">
        <v>13.08</v>
      </c>
      <c r="Q157" s="11">
        <v>8.3800000000000008</v>
      </c>
      <c r="R157" s="6"/>
    </row>
    <row r="158" spans="1:18" x14ac:dyDescent="0.25">
      <c r="A158" s="7">
        <v>30019</v>
      </c>
      <c r="B158" s="8" t="s">
        <v>27</v>
      </c>
      <c r="C158" s="9" t="s">
        <v>59</v>
      </c>
      <c r="D158" s="10">
        <v>455</v>
      </c>
      <c r="E158" s="13">
        <v>6</v>
      </c>
      <c r="F158" s="10">
        <v>2000</v>
      </c>
      <c r="G158" s="11">
        <v>30</v>
      </c>
      <c r="H158" s="12">
        <v>5762545.9100000001</v>
      </c>
      <c r="I158" s="12"/>
      <c r="J158" s="13">
        <v>1</v>
      </c>
      <c r="K158" s="8" t="s">
        <v>60</v>
      </c>
      <c r="L158" s="11">
        <v>410.16</v>
      </c>
      <c r="M158" s="11">
        <v>480.21</v>
      </c>
      <c r="N158" s="11">
        <v>445.53</v>
      </c>
      <c r="O158" s="11">
        <v>38.61</v>
      </c>
      <c r="P158" s="12">
        <v>1374.51</v>
      </c>
      <c r="Q158" s="11">
        <v>448.77</v>
      </c>
      <c r="R158" s="14"/>
    </row>
    <row r="159" spans="1:18" x14ac:dyDescent="0.25">
      <c r="A159" s="7">
        <v>30020</v>
      </c>
      <c r="B159" s="8" t="s">
        <v>21</v>
      </c>
      <c r="C159" s="9" t="s">
        <v>59</v>
      </c>
      <c r="D159" s="10">
        <v>0</v>
      </c>
      <c r="E159" s="11">
        <v>8</v>
      </c>
      <c r="F159" s="10">
        <v>2400</v>
      </c>
      <c r="G159" s="11">
        <v>20</v>
      </c>
      <c r="H159" s="12">
        <v>681746.05</v>
      </c>
      <c r="I159" s="12"/>
      <c r="J159" s="13">
        <v>0.5</v>
      </c>
      <c r="K159" s="8" t="s">
        <v>65</v>
      </c>
      <c r="L159" s="11">
        <v>36.590000000000003</v>
      </c>
      <c r="M159" s="11">
        <v>17.75</v>
      </c>
      <c r="N159" s="11">
        <v>0</v>
      </c>
      <c r="O159" s="11">
        <v>0</v>
      </c>
      <c r="P159" s="11">
        <v>54.34</v>
      </c>
      <c r="Q159" s="11">
        <v>36.590000000000003</v>
      </c>
      <c r="R159" s="14"/>
    </row>
    <row r="160" spans="1:18" x14ac:dyDescent="0.25">
      <c r="A160" s="7">
        <v>30021</v>
      </c>
      <c r="B160" s="8" t="s">
        <v>22</v>
      </c>
      <c r="C160" s="9" t="s">
        <v>59</v>
      </c>
      <c r="D160" s="10">
        <v>136</v>
      </c>
      <c r="E160" s="13">
        <v>7</v>
      </c>
      <c r="F160" s="10">
        <v>2000</v>
      </c>
      <c r="G160" s="11">
        <v>40</v>
      </c>
      <c r="H160" s="12">
        <v>659671.4</v>
      </c>
      <c r="I160" s="12"/>
      <c r="J160" s="13">
        <v>0.9</v>
      </c>
      <c r="K160" s="8" t="s">
        <v>60</v>
      </c>
      <c r="L160" s="11">
        <v>35.450000000000003</v>
      </c>
      <c r="M160" s="11">
        <v>42.4</v>
      </c>
      <c r="N160" s="11">
        <v>133.16999999999999</v>
      </c>
      <c r="O160" s="11">
        <v>21.15</v>
      </c>
      <c r="P160" s="11">
        <v>232.17</v>
      </c>
      <c r="Q160" s="11">
        <v>56.6</v>
      </c>
      <c r="R160" s="14"/>
    </row>
    <row r="161" spans="1:18" x14ac:dyDescent="0.25">
      <c r="A161" s="7">
        <v>30022</v>
      </c>
      <c r="B161" s="8" t="s">
        <v>24</v>
      </c>
      <c r="C161" s="9" t="s">
        <v>59</v>
      </c>
      <c r="D161" s="10">
        <v>11</v>
      </c>
      <c r="E161" s="13">
        <v>8</v>
      </c>
      <c r="F161" s="10">
        <v>2500</v>
      </c>
      <c r="G161" s="11">
        <v>10</v>
      </c>
      <c r="H161" s="12">
        <v>683336.61</v>
      </c>
      <c r="I161" s="12"/>
      <c r="J161" s="13">
        <v>0.6</v>
      </c>
      <c r="K161" s="8" t="s">
        <v>63</v>
      </c>
      <c r="L161" s="11">
        <v>39.61</v>
      </c>
      <c r="M161" s="11">
        <v>20.5</v>
      </c>
      <c r="N161" s="11">
        <v>0</v>
      </c>
      <c r="O161" s="11">
        <v>0</v>
      </c>
      <c r="P161" s="11">
        <v>60.11</v>
      </c>
      <c r="Q161" s="11">
        <v>39.61</v>
      </c>
      <c r="R161" s="14"/>
    </row>
    <row r="162" spans="1:18" x14ac:dyDescent="0.25">
      <c r="A162" s="7">
        <v>30023</v>
      </c>
      <c r="B162" s="8" t="s">
        <v>25</v>
      </c>
      <c r="C162" s="9" t="s">
        <v>59</v>
      </c>
      <c r="D162" s="10">
        <v>82</v>
      </c>
      <c r="E162" s="11">
        <v>7</v>
      </c>
      <c r="F162" s="10">
        <v>2000</v>
      </c>
      <c r="G162" s="11">
        <v>30</v>
      </c>
      <c r="H162" s="12">
        <v>3724101.68</v>
      </c>
      <c r="I162" s="12"/>
      <c r="J162" s="13">
        <v>0.9</v>
      </c>
      <c r="K162" s="8" t="s">
        <v>60</v>
      </c>
      <c r="L162" s="11">
        <v>233.49</v>
      </c>
      <c r="M162" s="11">
        <v>239.4</v>
      </c>
      <c r="N162" s="11">
        <v>80.290000000000006</v>
      </c>
      <c r="O162" s="11">
        <v>38.61</v>
      </c>
      <c r="P162" s="11">
        <v>591.79</v>
      </c>
      <c r="Q162" s="11">
        <v>272.10000000000002</v>
      </c>
      <c r="R162" s="14"/>
    </row>
    <row r="163" spans="1:18" x14ac:dyDescent="0.25">
      <c r="A163" s="7">
        <v>30024</v>
      </c>
      <c r="B163" s="8" t="s">
        <v>72</v>
      </c>
      <c r="C163" s="9" t="s">
        <v>59</v>
      </c>
      <c r="D163" s="10">
        <v>23</v>
      </c>
      <c r="E163" s="11">
        <v>7</v>
      </c>
      <c r="F163" s="10">
        <v>2000</v>
      </c>
      <c r="G163" s="11">
        <v>20</v>
      </c>
      <c r="H163" s="12">
        <v>237369.23</v>
      </c>
      <c r="I163" s="12"/>
      <c r="J163" s="13">
        <v>0.7</v>
      </c>
      <c r="K163" s="8" t="s">
        <v>63</v>
      </c>
      <c r="L163" s="11">
        <v>17</v>
      </c>
      <c r="M163" s="11">
        <v>11.86</v>
      </c>
      <c r="N163" s="11">
        <v>0</v>
      </c>
      <c r="O163" s="11">
        <v>34.409999999999997</v>
      </c>
      <c r="P163" s="11">
        <v>63.27</v>
      </c>
      <c r="Q163" s="11">
        <v>51.41</v>
      </c>
      <c r="R163" s="6"/>
    </row>
    <row r="164" spans="1:18" x14ac:dyDescent="0.25">
      <c r="A164" s="7">
        <v>30025</v>
      </c>
      <c r="B164" s="8" t="s">
        <v>26</v>
      </c>
      <c r="C164" s="9" t="s">
        <v>59</v>
      </c>
      <c r="D164" s="10">
        <v>172</v>
      </c>
      <c r="E164" s="11">
        <v>7</v>
      </c>
      <c r="F164" s="10">
        <v>2000</v>
      </c>
      <c r="G164" s="11">
        <v>30</v>
      </c>
      <c r="H164" s="12">
        <v>3600000</v>
      </c>
      <c r="I164" s="12"/>
      <c r="J164" s="13">
        <v>0.9</v>
      </c>
      <c r="K164" s="8" t="s">
        <v>63</v>
      </c>
      <c r="L164" s="11">
        <v>225.71</v>
      </c>
      <c r="M164" s="11">
        <v>231.42</v>
      </c>
      <c r="N164" s="11">
        <v>0</v>
      </c>
      <c r="O164" s="11">
        <v>38.61</v>
      </c>
      <c r="P164" s="11">
        <v>495.74</v>
      </c>
      <c r="Q164" s="11">
        <v>264.32</v>
      </c>
      <c r="R164" s="6"/>
    </row>
    <row r="165" spans="1:18" x14ac:dyDescent="0.25">
      <c r="A165" s="7">
        <v>30026</v>
      </c>
      <c r="B165" s="8" t="s">
        <v>92</v>
      </c>
      <c r="C165" s="9" t="s">
        <v>59</v>
      </c>
      <c r="D165" s="10">
        <v>55</v>
      </c>
      <c r="E165" s="13">
        <v>6</v>
      </c>
      <c r="F165" s="10">
        <v>2000</v>
      </c>
      <c r="G165" s="11">
        <v>20</v>
      </c>
      <c r="H165" s="12">
        <v>285284.01</v>
      </c>
      <c r="I165" s="12"/>
      <c r="J165" s="13">
        <v>0.8</v>
      </c>
      <c r="K165" s="8" t="s">
        <v>60</v>
      </c>
      <c r="L165" s="11">
        <v>23.2</v>
      </c>
      <c r="M165" s="11">
        <v>19.010000000000002</v>
      </c>
      <c r="N165" s="11">
        <v>53.85</v>
      </c>
      <c r="O165" s="11">
        <v>0</v>
      </c>
      <c r="P165" s="11">
        <v>96.06</v>
      </c>
      <c r="Q165" s="11">
        <v>23.2</v>
      </c>
      <c r="R165" s="14"/>
    </row>
    <row r="166" spans="1:18" x14ac:dyDescent="0.25">
      <c r="A166" s="7">
        <v>30027</v>
      </c>
      <c r="B166" s="8" t="s">
        <v>93</v>
      </c>
      <c r="C166" s="9" t="s">
        <v>59</v>
      </c>
      <c r="D166" s="10">
        <v>81</v>
      </c>
      <c r="E166" s="13">
        <v>6</v>
      </c>
      <c r="F166" s="10">
        <v>2000</v>
      </c>
      <c r="G166" s="11">
        <v>20</v>
      </c>
      <c r="H166" s="12">
        <v>307355.77</v>
      </c>
      <c r="I166" s="12"/>
      <c r="J166" s="13">
        <v>0.8</v>
      </c>
      <c r="K166" s="8" t="s">
        <v>60</v>
      </c>
      <c r="L166" s="11">
        <v>25</v>
      </c>
      <c r="M166" s="11">
        <v>20.49</v>
      </c>
      <c r="N166" s="11">
        <v>79.31</v>
      </c>
      <c r="O166" s="11">
        <v>0</v>
      </c>
      <c r="P166" s="11">
        <v>124.8</v>
      </c>
      <c r="Q166" s="11">
        <v>25</v>
      </c>
      <c r="R166" s="14"/>
    </row>
    <row r="167" spans="1:18" ht="19.5" x14ac:dyDescent="0.25">
      <c r="A167" s="7">
        <v>30028</v>
      </c>
      <c r="B167" s="15" t="s">
        <v>105</v>
      </c>
      <c r="C167" s="9" t="s">
        <v>59</v>
      </c>
      <c r="D167" s="10">
        <v>0</v>
      </c>
      <c r="E167" s="13">
        <v>5</v>
      </c>
      <c r="F167" s="10">
        <v>2000</v>
      </c>
      <c r="G167" s="11">
        <v>20</v>
      </c>
      <c r="H167" s="12">
        <v>26659.45</v>
      </c>
      <c r="I167" s="12"/>
      <c r="J167" s="13">
        <v>0.8</v>
      </c>
      <c r="K167" s="8" t="s">
        <v>65</v>
      </c>
      <c r="L167" s="11">
        <v>2.5299999999999998</v>
      </c>
      <c r="M167" s="11">
        <v>2.13</v>
      </c>
      <c r="N167" s="11">
        <v>0</v>
      </c>
      <c r="O167" s="11">
        <v>20.64</v>
      </c>
      <c r="P167" s="11">
        <v>25.3</v>
      </c>
      <c r="Q167" s="11">
        <v>23.17</v>
      </c>
      <c r="R167" s="14"/>
    </row>
    <row r="168" spans="1:18" ht="19.5" x14ac:dyDescent="0.25">
      <c r="A168" s="7">
        <v>30029</v>
      </c>
      <c r="B168" s="15" t="s">
        <v>110</v>
      </c>
      <c r="C168" s="9" t="s">
        <v>59</v>
      </c>
      <c r="D168" s="10">
        <v>145</v>
      </c>
      <c r="E168" s="13">
        <v>6</v>
      </c>
      <c r="F168" s="10">
        <v>2000</v>
      </c>
      <c r="G168" s="11">
        <v>20</v>
      </c>
      <c r="H168" s="12">
        <v>1710679.29</v>
      </c>
      <c r="I168" s="12"/>
      <c r="J168" s="13">
        <v>0.8</v>
      </c>
      <c r="K168" s="8" t="s">
        <v>60</v>
      </c>
      <c r="L168" s="11">
        <v>139.15</v>
      </c>
      <c r="M168" s="11">
        <v>114.04</v>
      </c>
      <c r="N168" s="11">
        <v>118.32</v>
      </c>
      <c r="O168" s="11">
        <v>34.409999999999997</v>
      </c>
      <c r="P168" s="11">
        <v>405.92</v>
      </c>
      <c r="Q168" s="11">
        <v>173.56</v>
      </c>
      <c r="R168" s="14"/>
    </row>
    <row r="169" spans="1:18" x14ac:dyDescent="0.25">
      <c r="A169" s="7">
        <v>30030</v>
      </c>
      <c r="B169" s="8" t="s">
        <v>71</v>
      </c>
      <c r="C169" s="9" t="s">
        <v>59</v>
      </c>
      <c r="D169" s="10">
        <v>335</v>
      </c>
      <c r="E169" s="11">
        <v>7</v>
      </c>
      <c r="F169" s="10">
        <v>2000</v>
      </c>
      <c r="G169" s="11">
        <v>40</v>
      </c>
      <c r="H169" s="12">
        <v>2395509.5299999998</v>
      </c>
      <c r="I169" s="12"/>
      <c r="J169" s="13">
        <v>0.9</v>
      </c>
      <c r="K169" s="8" t="s">
        <v>60</v>
      </c>
      <c r="L169" s="11">
        <v>128.72999999999999</v>
      </c>
      <c r="M169" s="11">
        <v>153.99</v>
      </c>
      <c r="N169" s="11">
        <v>328.03</v>
      </c>
      <c r="O169" s="11">
        <v>38.61</v>
      </c>
      <c r="P169" s="11">
        <v>649.36</v>
      </c>
      <c r="Q169" s="11">
        <v>167.34</v>
      </c>
      <c r="R169" s="14"/>
    </row>
    <row r="170" spans="1:18" x14ac:dyDescent="0.25">
      <c r="A170" s="7">
        <v>30031</v>
      </c>
      <c r="B170" s="8" t="s">
        <v>34</v>
      </c>
      <c r="C170" s="9" t="s">
        <v>59</v>
      </c>
      <c r="D170" s="10">
        <v>9</v>
      </c>
      <c r="E170" s="13">
        <v>6</v>
      </c>
      <c r="F170" s="10">
        <v>1750</v>
      </c>
      <c r="G170" s="11">
        <v>10</v>
      </c>
      <c r="H170" s="12">
        <v>6450</v>
      </c>
      <c r="I170" s="12"/>
      <c r="J170" s="13">
        <v>0.6</v>
      </c>
      <c r="K170" s="8" t="s">
        <v>60</v>
      </c>
      <c r="L170" s="11">
        <v>0.67</v>
      </c>
      <c r="M170" s="11">
        <v>0.36</v>
      </c>
      <c r="N170" s="11">
        <v>5.38</v>
      </c>
      <c r="O170" s="11">
        <v>0</v>
      </c>
      <c r="P170" s="11">
        <v>6.41</v>
      </c>
      <c r="Q170" s="11">
        <v>0.67</v>
      </c>
      <c r="R170" s="14"/>
    </row>
    <row r="171" spans="1:18" x14ac:dyDescent="0.25">
      <c r="A171" s="7">
        <v>30032</v>
      </c>
      <c r="B171" s="8" t="s">
        <v>75</v>
      </c>
      <c r="C171" s="9" t="s">
        <v>59</v>
      </c>
      <c r="D171" s="10">
        <v>5</v>
      </c>
      <c r="E171" s="13">
        <v>6</v>
      </c>
      <c r="F171" s="10">
        <v>1750</v>
      </c>
      <c r="G171" s="11">
        <v>10</v>
      </c>
      <c r="H171" s="12">
        <v>5429.39</v>
      </c>
      <c r="I171" s="12"/>
      <c r="J171" s="13">
        <v>0.6</v>
      </c>
      <c r="K171" s="8" t="s">
        <v>63</v>
      </c>
      <c r="L171" s="11">
        <v>0.56000000000000005</v>
      </c>
      <c r="M171" s="11">
        <v>0.31</v>
      </c>
      <c r="N171" s="11">
        <v>0</v>
      </c>
      <c r="O171" s="11">
        <v>0</v>
      </c>
      <c r="P171" s="11">
        <v>0.87</v>
      </c>
      <c r="Q171" s="11">
        <v>0.56000000000000005</v>
      </c>
      <c r="R171" s="14"/>
    </row>
    <row r="172" spans="1:18" x14ac:dyDescent="0.25">
      <c r="A172" s="7">
        <v>30033</v>
      </c>
      <c r="B172" s="8" t="s">
        <v>33</v>
      </c>
      <c r="C172" s="9" t="s">
        <v>59</v>
      </c>
      <c r="D172" s="10">
        <v>0</v>
      </c>
      <c r="E172" s="13">
        <v>1</v>
      </c>
      <c r="F172" s="10">
        <v>1000</v>
      </c>
      <c r="G172" s="11">
        <v>0</v>
      </c>
      <c r="H172" s="11">
        <v>445.35</v>
      </c>
      <c r="I172" s="11"/>
      <c r="J172" s="13">
        <v>0.5</v>
      </c>
      <c r="K172" s="8" t="s">
        <v>65</v>
      </c>
      <c r="L172" s="11">
        <v>0.47</v>
      </c>
      <c r="M172" s="11">
        <v>0.22</v>
      </c>
      <c r="N172" s="11">
        <v>0</v>
      </c>
      <c r="O172" s="11">
        <v>0</v>
      </c>
      <c r="P172" s="11">
        <v>0.69</v>
      </c>
      <c r="Q172" s="11">
        <v>0.47</v>
      </c>
      <c r="R172" s="6"/>
    </row>
    <row r="173" spans="1:18" x14ac:dyDescent="0.25">
      <c r="A173" s="7">
        <v>30034</v>
      </c>
      <c r="B173" s="8" t="s">
        <v>37</v>
      </c>
      <c r="C173" s="9" t="s">
        <v>59</v>
      </c>
      <c r="D173" s="10">
        <v>4</v>
      </c>
      <c r="E173" s="11">
        <v>5</v>
      </c>
      <c r="F173" s="10">
        <v>1000</v>
      </c>
      <c r="G173" s="11">
        <v>20</v>
      </c>
      <c r="H173" s="12">
        <v>4014.51</v>
      </c>
      <c r="I173" s="12"/>
      <c r="J173" s="13">
        <v>0.5</v>
      </c>
      <c r="K173" s="8" t="s">
        <v>73</v>
      </c>
      <c r="L173" s="11">
        <v>0.76</v>
      </c>
      <c r="M173" s="11">
        <v>0.4</v>
      </c>
      <c r="N173" s="11">
        <v>4.28</v>
      </c>
      <c r="O173" s="11">
        <v>0</v>
      </c>
      <c r="P173" s="11">
        <v>5.44</v>
      </c>
      <c r="Q173" s="11">
        <v>0.76</v>
      </c>
      <c r="R173" s="14"/>
    </row>
    <row r="174" spans="1:18" x14ac:dyDescent="0.25">
      <c r="A174" s="7">
        <v>30035</v>
      </c>
      <c r="B174" s="8" t="s">
        <v>17</v>
      </c>
      <c r="C174" s="9" t="s">
        <v>59</v>
      </c>
      <c r="D174" s="10">
        <v>188</v>
      </c>
      <c r="E174" s="13">
        <v>7</v>
      </c>
      <c r="F174" s="10">
        <v>2000</v>
      </c>
      <c r="G174" s="11">
        <v>40</v>
      </c>
      <c r="H174" s="12">
        <v>613620.41</v>
      </c>
      <c r="I174" s="12"/>
      <c r="J174" s="13">
        <v>0.9</v>
      </c>
      <c r="K174" s="8" t="s">
        <v>60</v>
      </c>
      <c r="L174" s="11">
        <v>32.97</v>
      </c>
      <c r="M174" s="11">
        <v>39.44</v>
      </c>
      <c r="N174" s="11">
        <v>143.18</v>
      </c>
      <c r="O174" s="11">
        <v>21.15</v>
      </c>
      <c r="P174" s="11">
        <v>236.74</v>
      </c>
      <c r="Q174" s="11">
        <v>54.12</v>
      </c>
      <c r="R174" s="14"/>
    </row>
    <row r="175" spans="1:18" x14ac:dyDescent="0.25">
      <c r="A175" s="7">
        <v>30036</v>
      </c>
      <c r="B175" s="8" t="s">
        <v>7</v>
      </c>
      <c r="C175" s="9" t="s">
        <v>59</v>
      </c>
      <c r="D175" s="10">
        <v>136</v>
      </c>
      <c r="E175" s="13">
        <v>6</v>
      </c>
      <c r="F175" s="10">
        <v>2000</v>
      </c>
      <c r="G175" s="11">
        <v>40</v>
      </c>
      <c r="H175" s="12">
        <v>531188.54</v>
      </c>
      <c r="I175" s="12"/>
      <c r="J175" s="13">
        <v>0.9</v>
      </c>
      <c r="K175" s="8" t="s">
        <v>60</v>
      </c>
      <c r="L175" s="11">
        <v>32.4</v>
      </c>
      <c r="M175" s="11">
        <v>39.83</v>
      </c>
      <c r="N175" s="11">
        <v>73.98</v>
      </c>
      <c r="O175" s="11">
        <v>21.15</v>
      </c>
      <c r="P175" s="11">
        <v>167.36</v>
      </c>
      <c r="Q175" s="11">
        <v>53.55</v>
      </c>
      <c r="R175" s="6"/>
    </row>
    <row r="176" spans="1:18" x14ac:dyDescent="0.25">
      <c r="A176" s="7">
        <v>30037</v>
      </c>
      <c r="B176" s="8" t="s">
        <v>3</v>
      </c>
      <c r="C176" s="9" t="s">
        <v>59</v>
      </c>
      <c r="D176" s="10">
        <v>210</v>
      </c>
      <c r="E176" s="13">
        <v>6</v>
      </c>
      <c r="F176" s="10">
        <v>2000</v>
      </c>
      <c r="G176" s="11">
        <v>40</v>
      </c>
      <c r="H176" s="12">
        <v>845802.43</v>
      </c>
      <c r="I176" s="12"/>
      <c r="J176" s="13">
        <v>0.9</v>
      </c>
      <c r="K176" s="8" t="s">
        <v>60</v>
      </c>
      <c r="L176" s="11">
        <v>51.6</v>
      </c>
      <c r="M176" s="11">
        <v>63.43</v>
      </c>
      <c r="N176" s="11">
        <v>159.93</v>
      </c>
      <c r="O176" s="11">
        <v>21.15</v>
      </c>
      <c r="P176" s="11">
        <v>296.11</v>
      </c>
      <c r="Q176" s="11">
        <v>72.75</v>
      </c>
      <c r="R176" s="14"/>
    </row>
    <row r="177" spans="1:18" x14ac:dyDescent="0.25">
      <c r="A177" s="7">
        <v>30039</v>
      </c>
      <c r="B177" s="8" t="s">
        <v>28</v>
      </c>
      <c r="C177" s="9" t="s">
        <v>59</v>
      </c>
      <c r="D177" s="10">
        <v>136</v>
      </c>
      <c r="E177" s="13">
        <v>7</v>
      </c>
      <c r="F177" s="10">
        <v>2000</v>
      </c>
      <c r="G177" s="11">
        <v>40</v>
      </c>
      <c r="H177" s="12">
        <v>559371.4</v>
      </c>
      <c r="I177" s="12"/>
      <c r="J177" s="13">
        <v>0.9</v>
      </c>
      <c r="K177" s="8" t="s">
        <v>60</v>
      </c>
      <c r="L177" s="11">
        <v>30.06</v>
      </c>
      <c r="M177" s="11">
        <v>35.950000000000003</v>
      </c>
      <c r="N177" s="11">
        <v>133.16999999999999</v>
      </c>
      <c r="O177" s="11">
        <v>21.15</v>
      </c>
      <c r="P177" s="11">
        <v>220.33</v>
      </c>
      <c r="Q177" s="11">
        <v>51.21</v>
      </c>
      <c r="R177" s="14"/>
    </row>
    <row r="178" spans="1:18" x14ac:dyDescent="0.25">
      <c r="A178" s="7">
        <v>30040</v>
      </c>
      <c r="B178" s="8" t="s">
        <v>11</v>
      </c>
      <c r="C178" s="9" t="s">
        <v>59</v>
      </c>
      <c r="D178" s="10">
        <v>188</v>
      </c>
      <c r="E178" s="13">
        <v>7</v>
      </c>
      <c r="F178" s="10">
        <v>2000</v>
      </c>
      <c r="G178" s="11">
        <v>40</v>
      </c>
      <c r="H178" s="12">
        <v>720652.38</v>
      </c>
      <c r="I178" s="12"/>
      <c r="J178" s="13">
        <v>0.9</v>
      </c>
      <c r="K178" s="8" t="s">
        <v>60</v>
      </c>
      <c r="L178" s="11">
        <v>38.72</v>
      </c>
      <c r="M178" s="11">
        <v>46.32</v>
      </c>
      <c r="N178" s="11">
        <v>184.08</v>
      </c>
      <c r="O178" s="11">
        <v>21.15</v>
      </c>
      <c r="P178" s="11">
        <v>290.27</v>
      </c>
      <c r="Q178" s="11">
        <v>59.87</v>
      </c>
      <c r="R178" s="14"/>
    </row>
    <row r="179" spans="1:18" x14ac:dyDescent="0.25">
      <c r="A179" s="7">
        <v>30041</v>
      </c>
      <c r="B179" s="8" t="s">
        <v>103</v>
      </c>
      <c r="C179" s="9" t="s">
        <v>59</v>
      </c>
      <c r="D179" s="10">
        <v>54</v>
      </c>
      <c r="E179" s="13">
        <v>7</v>
      </c>
      <c r="F179" s="10">
        <v>2000</v>
      </c>
      <c r="G179" s="11">
        <v>30</v>
      </c>
      <c r="H179" s="12">
        <v>110605.33</v>
      </c>
      <c r="I179" s="12"/>
      <c r="J179" s="13">
        <v>0.5</v>
      </c>
      <c r="K179" s="8" t="s">
        <v>60</v>
      </c>
      <c r="L179" s="11">
        <v>6.93</v>
      </c>
      <c r="M179" s="11">
        <v>3.95</v>
      </c>
      <c r="N179" s="11">
        <v>55.81</v>
      </c>
      <c r="O179" s="11">
        <v>0</v>
      </c>
      <c r="P179" s="11">
        <v>66.69</v>
      </c>
      <c r="Q179" s="11">
        <v>6.93</v>
      </c>
      <c r="R179" s="25"/>
    </row>
    <row r="180" spans="1:18" x14ac:dyDescent="0.25">
      <c r="A180" s="7">
        <v>30042</v>
      </c>
      <c r="B180" s="8" t="s">
        <v>135</v>
      </c>
      <c r="C180" s="9" t="s">
        <v>59</v>
      </c>
      <c r="D180" s="10">
        <v>32</v>
      </c>
      <c r="E180" s="13">
        <v>7</v>
      </c>
      <c r="F180" s="10">
        <v>2000</v>
      </c>
      <c r="G180" s="11">
        <v>30</v>
      </c>
      <c r="H180" s="12">
        <v>78441.69</v>
      </c>
      <c r="I180" s="12"/>
      <c r="J180" s="13">
        <v>0.5</v>
      </c>
      <c r="K180" s="8" t="s">
        <v>60</v>
      </c>
      <c r="L180" s="11">
        <v>4.91</v>
      </c>
      <c r="M180" s="11">
        <v>2.8</v>
      </c>
      <c r="N180" s="11">
        <v>33.07</v>
      </c>
      <c r="O180" s="11">
        <v>0</v>
      </c>
      <c r="P180" s="11">
        <v>40.78</v>
      </c>
      <c r="Q180" s="11">
        <v>4.91</v>
      </c>
      <c r="R180" s="14"/>
    </row>
    <row r="181" spans="1:18" x14ac:dyDescent="0.25">
      <c r="A181" s="7">
        <v>30043</v>
      </c>
      <c r="B181" s="8" t="s">
        <v>133</v>
      </c>
      <c r="C181" s="9" t="s">
        <v>59</v>
      </c>
      <c r="D181" s="10">
        <v>116</v>
      </c>
      <c r="E181" s="13">
        <v>7</v>
      </c>
      <c r="F181" s="10">
        <v>2000</v>
      </c>
      <c r="G181" s="11">
        <v>30</v>
      </c>
      <c r="H181" s="12">
        <v>129990</v>
      </c>
      <c r="I181" s="12"/>
      <c r="J181" s="13">
        <v>0.5</v>
      </c>
      <c r="K181" s="8" t="s">
        <v>60</v>
      </c>
      <c r="L181" s="11">
        <v>8.15</v>
      </c>
      <c r="M181" s="11">
        <v>4.6399999999999997</v>
      </c>
      <c r="N181" s="11">
        <v>119.89</v>
      </c>
      <c r="O181" s="11">
        <v>0</v>
      </c>
      <c r="P181" s="11">
        <v>132.68</v>
      </c>
      <c r="Q181" s="11">
        <v>8.15</v>
      </c>
      <c r="R181" s="14"/>
    </row>
    <row r="182" spans="1:18" x14ac:dyDescent="0.25">
      <c r="A182" s="7">
        <v>30044</v>
      </c>
      <c r="B182" s="8" t="s">
        <v>134</v>
      </c>
      <c r="C182" s="9" t="s">
        <v>59</v>
      </c>
      <c r="D182" s="10">
        <v>2</v>
      </c>
      <c r="E182" s="13">
        <v>7</v>
      </c>
      <c r="F182" s="10">
        <v>2000</v>
      </c>
      <c r="G182" s="11">
        <v>30</v>
      </c>
      <c r="H182" s="12">
        <v>3590</v>
      </c>
      <c r="I182" s="12"/>
      <c r="J182" s="13">
        <v>0.5</v>
      </c>
      <c r="K182" s="8" t="s">
        <v>73</v>
      </c>
      <c r="L182" s="11">
        <v>0.22</v>
      </c>
      <c r="M182" s="11">
        <v>0.12</v>
      </c>
      <c r="N182" s="11">
        <v>2.78</v>
      </c>
      <c r="O182" s="11">
        <v>0</v>
      </c>
      <c r="P182" s="11">
        <v>3.12</v>
      </c>
      <c r="Q182" s="11">
        <v>0.22</v>
      </c>
      <c r="R182" s="14"/>
    </row>
    <row r="183" spans="1:18" x14ac:dyDescent="0.25">
      <c r="A183" s="7">
        <v>30045</v>
      </c>
      <c r="B183" s="8" t="s">
        <v>97</v>
      </c>
      <c r="C183" s="9" t="s">
        <v>59</v>
      </c>
      <c r="D183" s="10">
        <v>2</v>
      </c>
      <c r="E183" s="13">
        <v>5</v>
      </c>
      <c r="F183" s="10">
        <v>1200</v>
      </c>
      <c r="G183" s="11">
        <v>20</v>
      </c>
      <c r="H183" s="12">
        <v>14042.29</v>
      </c>
      <c r="I183" s="12"/>
      <c r="J183" s="13">
        <v>0.6</v>
      </c>
      <c r="K183" s="8" t="s">
        <v>63</v>
      </c>
      <c r="L183" s="11">
        <v>2.2200000000000002</v>
      </c>
      <c r="M183" s="11">
        <v>1.4</v>
      </c>
      <c r="N183" s="11">
        <v>0</v>
      </c>
      <c r="O183" s="11">
        <v>0</v>
      </c>
      <c r="P183" s="11">
        <v>3.62</v>
      </c>
      <c r="Q183" s="11">
        <v>2.2200000000000002</v>
      </c>
      <c r="R183" s="14"/>
    </row>
    <row r="184" spans="1:18" x14ac:dyDescent="0.25">
      <c r="A184" s="7">
        <v>30046</v>
      </c>
      <c r="B184" s="8" t="s">
        <v>4</v>
      </c>
      <c r="C184" s="9" t="s">
        <v>59</v>
      </c>
      <c r="D184" s="10">
        <v>93</v>
      </c>
      <c r="E184" s="13">
        <v>7</v>
      </c>
      <c r="F184" s="10">
        <v>2000</v>
      </c>
      <c r="G184" s="11">
        <v>30</v>
      </c>
      <c r="H184" s="12">
        <v>1344440.51</v>
      </c>
      <c r="I184" s="12"/>
      <c r="J184" s="13">
        <v>0.9</v>
      </c>
      <c r="K184" s="8" t="s">
        <v>60</v>
      </c>
      <c r="L184" s="11">
        <v>84.29</v>
      </c>
      <c r="M184" s="11">
        <v>86.42</v>
      </c>
      <c r="N184" s="11">
        <v>75.88</v>
      </c>
      <c r="O184" s="11">
        <v>34.409999999999997</v>
      </c>
      <c r="P184" s="11">
        <v>281</v>
      </c>
      <c r="Q184" s="11">
        <v>118.7</v>
      </c>
      <c r="R184" s="14"/>
    </row>
    <row r="185" spans="1:18" x14ac:dyDescent="0.25">
      <c r="A185" s="7">
        <v>30047</v>
      </c>
      <c r="B185" s="8" t="s">
        <v>36</v>
      </c>
      <c r="C185" s="9" t="s">
        <v>59</v>
      </c>
      <c r="D185" s="10">
        <v>4</v>
      </c>
      <c r="E185" s="11">
        <v>5</v>
      </c>
      <c r="F185" s="10">
        <v>2000</v>
      </c>
      <c r="G185" s="11">
        <v>10</v>
      </c>
      <c r="H185" s="12">
        <v>6950.31</v>
      </c>
      <c r="I185" s="12"/>
      <c r="J185" s="13">
        <v>0.5</v>
      </c>
      <c r="K185" s="8" t="s">
        <v>63</v>
      </c>
      <c r="L185" s="11">
        <v>0.74</v>
      </c>
      <c r="M185" s="11">
        <v>0.34</v>
      </c>
      <c r="N185" s="11">
        <v>0</v>
      </c>
      <c r="O185" s="11">
        <v>0</v>
      </c>
      <c r="P185" s="11">
        <v>1.08</v>
      </c>
      <c r="Q185" s="11">
        <v>0.74</v>
      </c>
      <c r="R185" s="14"/>
    </row>
    <row r="186" spans="1:18" x14ac:dyDescent="0.25">
      <c r="A186" s="7">
        <v>30048</v>
      </c>
      <c r="B186" s="8" t="s">
        <v>12</v>
      </c>
      <c r="C186" s="9" t="s">
        <v>59</v>
      </c>
      <c r="D186" s="10">
        <v>4</v>
      </c>
      <c r="E186" s="13">
        <v>6</v>
      </c>
      <c r="F186" s="10">
        <v>2000</v>
      </c>
      <c r="G186" s="11">
        <v>20</v>
      </c>
      <c r="H186" s="12">
        <v>12292.99</v>
      </c>
      <c r="I186" s="12"/>
      <c r="J186" s="13">
        <v>0.8</v>
      </c>
      <c r="K186" s="8" t="s">
        <v>73</v>
      </c>
      <c r="L186" s="11">
        <v>0.99</v>
      </c>
      <c r="M186" s="11">
        <v>0.81</v>
      </c>
      <c r="N186" s="11">
        <v>7.49</v>
      </c>
      <c r="O186" s="11">
        <v>20.64</v>
      </c>
      <c r="P186" s="11">
        <v>29.93</v>
      </c>
      <c r="Q186" s="11">
        <v>21.63</v>
      </c>
      <c r="R186" s="14"/>
    </row>
    <row r="187" spans="1:18" ht="19.5" x14ac:dyDescent="0.25">
      <c r="A187" s="7">
        <v>30049</v>
      </c>
      <c r="B187" s="15" t="s">
        <v>84</v>
      </c>
      <c r="C187" s="9" t="s">
        <v>59</v>
      </c>
      <c r="D187" s="10">
        <v>143</v>
      </c>
      <c r="E187" s="13">
        <v>6</v>
      </c>
      <c r="F187" s="10">
        <v>2000</v>
      </c>
      <c r="G187" s="11">
        <v>40</v>
      </c>
      <c r="H187" s="12">
        <v>1041617.53</v>
      </c>
      <c r="I187" s="12"/>
      <c r="J187" s="13">
        <v>0.9</v>
      </c>
      <c r="K187" s="8" t="s">
        <v>60</v>
      </c>
      <c r="L187" s="11">
        <v>63.54</v>
      </c>
      <c r="M187" s="11">
        <v>78.12</v>
      </c>
      <c r="N187" s="11">
        <v>140.02000000000001</v>
      </c>
      <c r="O187" s="11">
        <v>25.99</v>
      </c>
      <c r="P187" s="11">
        <v>307.67</v>
      </c>
      <c r="Q187" s="11">
        <v>89.53</v>
      </c>
      <c r="R187" s="6"/>
    </row>
    <row r="188" spans="1:18" x14ac:dyDescent="0.25">
      <c r="A188" s="7">
        <v>30050</v>
      </c>
      <c r="B188" s="8" t="s">
        <v>31</v>
      </c>
      <c r="C188" s="9" t="s">
        <v>59</v>
      </c>
      <c r="D188" s="10">
        <v>233</v>
      </c>
      <c r="E188" s="13">
        <v>7</v>
      </c>
      <c r="F188" s="10">
        <v>2000</v>
      </c>
      <c r="G188" s="11">
        <v>40</v>
      </c>
      <c r="H188" s="12">
        <v>2008845.71</v>
      </c>
      <c r="I188" s="12"/>
      <c r="J188" s="13">
        <v>0.9</v>
      </c>
      <c r="K188" s="8" t="s">
        <v>60</v>
      </c>
      <c r="L188" s="11">
        <v>107.95</v>
      </c>
      <c r="M188" s="11">
        <v>129.13999999999999</v>
      </c>
      <c r="N188" s="11">
        <v>228.15</v>
      </c>
      <c r="O188" s="11">
        <v>25.99</v>
      </c>
      <c r="P188" s="11">
        <v>491.23</v>
      </c>
      <c r="Q188" s="11">
        <v>133.94</v>
      </c>
      <c r="R188" s="14"/>
    </row>
    <row r="189" spans="1:18" x14ac:dyDescent="0.25">
      <c r="A189" s="7">
        <v>30052</v>
      </c>
      <c r="B189" s="8" t="s">
        <v>29</v>
      </c>
      <c r="C189" s="9" t="s">
        <v>59</v>
      </c>
      <c r="D189" s="10">
        <v>1</v>
      </c>
      <c r="E189" s="13">
        <v>5</v>
      </c>
      <c r="F189" s="10">
        <v>2000</v>
      </c>
      <c r="G189" s="11">
        <v>20</v>
      </c>
      <c r="H189" s="12">
        <v>6338.91</v>
      </c>
      <c r="I189" s="12"/>
      <c r="J189" s="13">
        <v>0.8</v>
      </c>
      <c r="K189" s="8" t="s">
        <v>63</v>
      </c>
      <c r="L189" s="11">
        <v>0.6</v>
      </c>
      <c r="M189" s="11">
        <v>0.5</v>
      </c>
      <c r="N189" s="11">
        <v>0</v>
      </c>
      <c r="O189" s="11">
        <v>0</v>
      </c>
      <c r="P189" s="11">
        <v>1.1000000000000001</v>
      </c>
      <c r="Q189" s="11">
        <v>0.6</v>
      </c>
      <c r="R189" s="14"/>
    </row>
    <row r="190" spans="1:18" x14ac:dyDescent="0.25">
      <c r="A190" s="7">
        <v>30053</v>
      </c>
      <c r="B190" s="8" t="s">
        <v>83</v>
      </c>
      <c r="C190" s="9" t="s">
        <v>59</v>
      </c>
      <c r="D190" s="10">
        <v>136</v>
      </c>
      <c r="E190" s="13">
        <v>7</v>
      </c>
      <c r="F190" s="10">
        <v>2000</v>
      </c>
      <c r="G190" s="11">
        <v>40</v>
      </c>
      <c r="H190" s="12">
        <v>945526.4</v>
      </c>
      <c r="I190" s="12"/>
      <c r="J190" s="13">
        <v>0.9</v>
      </c>
      <c r="K190" s="8" t="s">
        <v>60</v>
      </c>
      <c r="L190" s="11">
        <v>50.81</v>
      </c>
      <c r="M190" s="11">
        <v>60.78</v>
      </c>
      <c r="N190" s="11">
        <v>140.56</v>
      </c>
      <c r="O190" s="11">
        <v>41.79</v>
      </c>
      <c r="P190" s="11">
        <v>293.94</v>
      </c>
      <c r="Q190" s="11">
        <v>92.6</v>
      </c>
      <c r="R190" s="6"/>
    </row>
    <row r="191" spans="1:18" ht="19.5" x14ac:dyDescent="0.25">
      <c r="A191" s="7">
        <v>30057</v>
      </c>
      <c r="B191" s="15" t="s">
        <v>96</v>
      </c>
      <c r="C191" s="9" t="s">
        <v>59</v>
      </c>
      <c r="D191" s="10">
        <v>110</v>
      </c>
      <c r="E191" s="13">
        <v>5</v>
      </c>
      <c r="F191" s="10">
        <v>2000</v>
      </c>
      <c r="G191" s="11">
        <v>30</v>
      </c>
      <c r="H191" s="12">
        <v>1065376.49</v>
      </c>
      <c r="I191" s="12"/>
      <c r="J191" s="13">
        <v>0.7</v>
      </c>
      <c r="K191" s="8" t="s">
        <v>60</v>
      </c>
      <c r="L191" s="11">
        <v>88.52</v>
      </c>
      <c r="M191" s="11">
        <v>74.569999999999993</v>
      </c>
      <c r="N191" s="11">
        <v>77.790000000000006</v>
      </c>
      <c r="O191" s="11">
        <v>34.409999999999997</v>
      </c>
      <c r="P191" s="11">
        <v>275.29000000000002</v>
      </c>
      <c r="Q191" s="11">
        <v>122.93</v>
      </c>
      <c r="R191" s="14"/>
    </row>
    <row r="192" spans="1:18" ht="19.5" x14ac:dyDescent="0.25">
      <c r="A192" s="7">
        <v>30058</v>
      </c>
      <c r="B192" s="15" t="s">
        <v>107</v>
      </c>
      <c r="C192" s="9" t="s">
        <v>59</v>
      </c>
      <c r="D192" s="10">
        <v>42</v>
      </c>
      <c r="E192" s="13">
        <v>5</v>
      </c>
      <c r="F192" s="10">
        <v>2000</v>
      </c>
      <c r="G192" s="11">
        <v>30</v>
      </c>
      <c r="H192" s="12">
        <v>422977.04</v>
      </c>
      <c r="I192" s="12"/>
      <c r="J192" s="13">
        <v>0.7</v>
      </c>
      <c r="K192" s="8" t="s">
        <v>60</v>
      </c>
      <c r="L192" s="11">
        <v>35.14</v>
      </c>
      <c r="M192" s="11">
        <v>29.6</v>
      </c>
      <c r="N192" s="11">
        <v>41.12</v>
      </c>
      <c r="O192" s="11">
        <v>34.409999999999997</v>
      </c>
      <c r="P192" s="11">
        <v>140.27000000000001</v>
      </c>
      <c r="Q192" s="11">
        <v>69.55</v>
      </c>
      <c r="R192" s="14"/>
    </row>
    <row r="193" spans="1:18" ht="19.5" x14ac:dyDescent="0.25">
      <c r="A193" s="7">
        <v>30059</v>
      </c>
      <c r="B193" s="15" t="s">
        <v>68</v>
      </c>
      <c r="C193" s="9" t="s">
        <v>59</v>
      </c>
      <c r="D193" s="10">
        <v>97</v>
      </c>
      <c r="E193" s="11">
        <v>9</v>
      </c>
      <c r="F193" s="10">
        <v>2000</v>
      </c>
      <c r="G193" s="11">
        <v>30</v>
      </c>
      <c r="H193" s="12">
        <v>1316194.69</v>
      </c>
      <c r="I193" s="12"/>
      <c r="J193" s="13">
        <v>1</v>
      </c>
      <c r="K193" s="8" t="s">
        <v>60</v>
      </c>
      <c r="L193" s="11">
        <v>67.72</v>
      </c>
      <c r="M193" s="11">
        <v>73.12</v>
      </c>
      <c r="N193" s="11">
        <v>73.87</v>
      </c>
      <c r="O193" s="11">
        <v>34.409999999999997</v>
      </c>
      <c r="P193" s="11">
        <v>249.12</v>
      </c>
      <c r="Q193" s="11">
        <v>102.13</v>
      </c>
      <c r="R193" s="14"/>
    </row>
    <row r="194" spans="1:18" ht="19.5" x14ac:dyDescent="0.25">
      <c r="A194" s="7">
        <v>30101</v>
      </c>
      <c r="B194" s="15" t="s">
        <v>111</v>
      </c>
      <c r="C194" s="9" t="s">
        <v>59</v>
      </c>
      <c r="D194" s="10">
        <v>403</v>
      </c>
      <c r="E194" s="13">
        <v>6</v>
      </c>
      <c r="F194" s="10">
        <v>2000</v>
      </c>
      <c r="G194" s="11">
        <v>30</v>
      </c>
      <c r="H194" s="12">
        <v>5092644.7699999996</v>
      </c>
      <c r="I194" s="12"/>
      <c r="J194" s="13">
        <v>1</v>
      </c>
      <c r="K194" s="8" t="s">
        <v>60</v>
      </c>
      <c r="L194" s="11">
        <v>362.47</v>
      </c>
      <c r="M194" s="11">
        <v>424.38</v>
      </c>
      <c r="N194" s="11">
        <v>394.61</v>
      </c>
      <c r="O194" s="11">
        <v>38.61</v>
      </c>
      <c r="P194" s="12">
        <v>1220.07</v>
      </c>
      <c r="Q194" s="11">
        <v>401.08</v>
      </c>
      <c r="R194" s="6"/>
    </row>
    <row r="195" spans="1:18" x14ac:dyDescent="0.25">
      <c r="A195" s="7">
        <v>30105</v>
      </c>
      <c r="B195" s="8" t="s">
        <v>85</v>
      </c>
      <c r="C195" s="9" t="s">
        <v>59</v>
      </c>
      <c r="D195" s="10">
        <v>295</v>
      </c>
      <c r="E195" s="13">
        <v>7</v>
      </c>
      <c r="F195" s="10">
        <v>2000</v>
      </c>
      <c r="G195" s="11">
        <v>40</v>
      </c>
      <c r="H195" s="12">
        <v>968994.5</v>
      </c>
      <c r="I195" s="12"/>
      <c r="J195" s="13">
        <v>0.9</v>
      </c>
      <c r="K195" s="8" t="s">
        <v>60</v>
      </c>
      <c r="L195" s="11">
        <v>52.07</v>
      </c>
      <c r="M195" s="11">
        <v>62.29</v>
      </c>
      <c r="N195" s="11">
        <v>224.67</v>
      </c>
      <c r="O195" s="11">
        <v>21.15</v>
      </c>
      <c r="P195" s="11">
        <v>360.18</v>
      </c>
      <c r="Q195" s="11">
        <v>73.22</v>
      </c>
      <c r="R195" s="6"/>
    </row>
    <row r="196" spans="1:18" x14ac:dyDescent="0.25">
      <c r="A196" s="7">
        <v>30110</v>
      </c>
      <c r="B196" s="8" t="s">
        <v>80</v>
      </c>
      <c r="C196" s="9" t="s">
        <v>59</v>
      </c>
      <c r="D196" s="10">
        <v>323</v>
      </c>
      <c r="E196" s="13">
        <v>7</v>
      </c>
      <c r="F196" s="10">
        <v>2000</v>
      </c>
      <c r="G196" s="11">
        <v>40</v>
      </c>
      <c r="H196" s="12">
        <v>1694303.83</v>
      </c>
      <c r="I196" s="12"/>
      <c r="J196" s="13">
        <v>0.9</v>
      </c>
      <c r="K196" s="8" t="s">
        <v>60</v>
      </c>
      <c r="L196" s="11">
        <v>91.05</v>
      </c>
      <c r="M196" s="11">
        <v>108.91</v>
      </c>
      <c r="N196" s="11">
        <v>245.99</v>
      </c>
      <c r="O196" s="11">
        <v>25.99</v>
      </c>
      <c r="P196" s="11">
        <v>471.94</v>
      </c>
      <c r="Q196" s="11">
        <v>117.04</v>
      </c>
      <c r="R196" s="6"/>
    </row>
    <row r="197" spans="1:18" x14ac:dyDescent="0.25">
      <c r="A197" s="7">
        <v>30115</v>
      </c>
      <c r="B197" s="8" t="s">
        <v>40</v>
      </c>
      <c r="C197" s="9" t="s">
        <v>59</v>
      </c>
      <c r="D197" s="10">
        <v>10</v>
      </c>
      <c r="E197" s="13">
        <v>5</v>
      </c>
      <c r="F197" s="10">
        <v>2000</v>
      </c>
      <c r="G197" s="11">
        <v>20</v>
      </c>
      <c r="H197" s="12">
        <v>63011.62</v>
      </c>
      <c r="I197" s="12"/>
      <c r="J197" s="13">
        <v>0.7</v>
      </c>
      <c r="K197" s="8" t="s">
        <v>60</v>
      </c>
      <c r="L197" s="11">
        <v>5.98</v>
      </c>
      <c r="M197" s="11">
        <v>4.41</v>
      </c>
      <c r="N197" s="11">
        <v>8.16</v>
      </c>
      <c r="O197" s="11">
        <v>20.64</v>
      </c>
      <c r="P197" s="11">
        <v>39.19</v>
      </c>
      <c r="Q197" s="11">
        <v>26.62</v>
      </c>
      <c r="R197" s="6"/>
    </row>
    <row r="198" spans="1:18" x14ac:dyDescent="0.25">
      <c r="A198" s="7">
        <v>30120</v>
      </c>
      <c r="B198" s="8" t="s">
        <v>81</v>
      </c>
      <c r="C198" s="9" t="s">
        <v>59</v>
      </c>
      <c r="D198" s="10">
        <v>265</v>
      </c>
      <c r="E198" s="13">
        <v>7</v>
      </c>
      <c r="F198" s="10">
        <v>2000</v>
      </c>
      <c r="G198" s="11">
        <v>40</v>
      </c>
      <c r="H198" s="12">
        <v>1321361.2</v>
      </c>
      <c r="I198" s="12"/>
      <c r="J198" s="13">
        <v>0.9</v>
      </c>
      <c r="K198" s="8" t="s">
        <v>60</v>
      </c>
      <c r="L198" s="11">
        <v>71.010000000000005</v>
      </c>
      <c r="M198" s="11">
        <v>84.94</v>
      </c>
      <c r="N198" s="11">
        <v>259.48</v>
      </c>
      <c r="O198" s="11">
        <v>21.15</v>
      </c>
      <c r="P198" s="11">
        <v>436.58</v>
      </c>
      <c r="Q198" s="11">
        <v>92.16</v>
      </c>
      <c r="R198" s="14"/>
    </row>
    <row r="199" spans="1:18" ht="19.5" x14ac:dyDescent="0.25">
      <c r="A199" s="7">
        <v>30125</v>
      </c>
      <c r="B199" s="15" t="s">
        <v>79</v>
      </c>
      <c r="C199" s="9" t="s">
        <v>59</v>
      </c>
      <c r="D199" s="10">
        <v>136</v>
      </c>
      <c r="E199" s="13">
        <v>6</v>
      </c>
      <c r="F199" s="10">
        <v>2000</v>
      </c>
      <c r="G199" s="11">
        <v>40</v>
      </c>
      <c r="H199" s="12">
        <v>922457.4</v>
      </c>
      <c r="I199" s="12"/>
      <c r="J199" s="13">
        <v>0.9</v>
      </c>
      <c r="K199" s="8" t="s">
        <v>60</v>
      </c>
      <c r="L199" s="11">
        <v>56.27</v>
      </c>
      <c r="M199" s="11">
        <v>69.180000000000007</v>
      </c>
      <c r="N199" s="11">
        <v>133.16999999999999</v>
      </c>
      <c r="O199" s="11">
        <v>21.15</v>
      </c>
      <c r="P199" s="11">
        <v>279.77</v>
      </c>
      <c r="Q199" s="11">
        <v>77.42</v>
      </c>
      <c r="R199" s="6"/>
    </row>
    <row r="200" spans="1:18" x14ac:dyDescent="0.25">
      <c r="A200" s="7">
        <v>30130</v>
      </c>
      <c r="B200" s="8" t="s">
        <v>91</v>
      </c>
      <c r="C200" s="9" t="s">
        <v>59</v>
      </c>
      <c r="D200" s="10">
        <v>27</v>
      </c>
      <c r="E200" s="13">
        <v>6</v>
      </c>
      <c r="F200" s="10">
        <v>2000</v>
      </c>
      <c r="G200" s="11">
        <v>20</v>
      </c>
      <c r="H200" s="12">
        <v>121630.74</v>
      </c>
      <c r="I200" s="12"/>
      <c r="J200" s="13">
        <v>0.8</v>
      </c>
      <c r="K200" s="8" t="s">
        <v>60</v>
      </c>
      <c r="L200" s="11">
        <v>9.89</v>
      </c>
      <c r="M200" s="11">
        <v>8.1</v>
      </c>
      <c r="N200" s="11">
        <v>24.96</v>
      </c>
      <c r="O200" s="11">
        <v>0</v>
      </c>
      <c r="P200" s="11">
        <v>42.95</v>
      </c>
      <c r="Q200" s="11">
        <v>9.89</v>
      </c>
      <c r="R200" s="14"/>
    </row>
    <row r="201" spans="1:18" x14ac:dyDescent="0.25">
      <c r="A201" s="7">
        <v>30135</v>
      </c>
      <c r="B201" s="8" t="s">
        <v>113</v>
      </c>
      <c r="C201" s="9" t="s">
        <v>59</v>
      </c>
      <c r="D201" s="10">
        <v>1</v>
      </c>
      <c r="E201" s="13">
        <v>3</v>
      </c>
      <c r="F201" s="10">
        <v>2000</v>
      </c>
      <c r="G201" s="11">
        <v>10</v>
      </c>
      <c r="H201" s="12">
        <v>2592.5500000000002</v>
      </c>
      <c r="I201" s="12"/>
      <c r="J201" s="13">
        <v>0.7</v>
      </c>
      <c r="K201" s="8" t="s">
        <v>73</v>
      </c>
      <c r="L201" s="11">
        <v>0.43</v>
      </c>
      <c r="M201" s="11">
        <v>0.3</v>
      </c>
      <c r="N201" s="11">
        <v>5.88</v>
      </c>
      <c r="O201" s="11">
        <v>0</v>
      </c>
      <c r="P201" s="11">
        <v>6.61</v>
      </c>
      <c r="Q201" s="11">
        <v>0.43</v>
      </c>
      <c r="R201" s="6"/>
    </row>
    <row r="202" spans="1:18" x14ac:dyDescent="0.25">
      <c r="A202" s="7">
        <v>30140</v>
      </c>
      <c r="B202" s="8" t="s">
        <v>78</v>
      </c>
      <c r="C202" s="9" t="s">
        <v>59</v>
      </c>
      <c r="D202" s="10">
        <v>2</v>
      </c>
      <c r="E202" s="13">
        <v>5</v>
      </c>
      <c r="F202" s="10">
        <v>2000</v>
      </c>
      <c r="G202" s="11">
        <v>20</v>
      </c>
      <c r="H202" s="12">
        <v>31540.32</v>
      </c>
      <c r="I202" s="12"/>
      <c r="J202" s="13">
        <v>0.7</v>
      </c>
      <c r="K202" s="8" t="s">
        <v>63</v>
      </c>
      <c r="L202" s="11">
        <v>2.99</v>
      </c>
      <c r="M202" s="11">
        <v>2.2000000000000002</v>
      </c>
      <c r="N202" s="11">
        <v>0</v>
      </c>
      <c r="O202" s="11">
        <v>0</v>
      </c>
      <c r="P202" s="11">
        <v>5.19</v>
      </c>
      <c r="Q202" s="11">
        <v>2.99</v>
      </c>
      <c r="R202" s="6"/>
    </row>
    <row r="203" spans="1:18" x14ac:dyDescent="0.25">
      <c r="A203" s="7">
        <v>30141</v>
      </c>
      <c r="B203" s="8" t="s">
        <v>77</v>
      </c>
      <c r="C203" s="9" t="s">
        <v>59</v>
      </c>
      <c r="D203" s="10">
        <v>5</v>
      </c>
      <c r="E203" s="13">
        <v>5</v>
      </c>
      <c r="F203" s="10">
        <v>2000</v>
      </c>
      <c r="G203" s="11">
        <v>20</v>
      </c>
      <c r="H203" s="12">
        <v>41588.35</v>
      </c>
      <c r="I203" s="12"/>
      <c r="J203" s="13">
        <v>0.7</v>
      </c>
      <c r="K203" s="8" t="s">
        <v>63</v>
      </c>
      <c r="L203" s="11">
        <v>3.94</v>
      </c>
      <c r="M203" s="11">
        <v>2.91</v>
      </c>
      <c r="N203" s="11">
        <v>0</v>
      </c>
      <c r="O203" s="11">
        <v>0</v>
      </c>
      <c r="P203" s="11">
        <v>6.85</v>
      </c>
      <c r="Q203" s="11">
        <v>3.94</v>
      </c>
      <c r="R203" s="14"/>
    </row>
    <row r="204" spans="1:18" x14ac:dyDescent="0.25">
      <c r="A204" s="7">
        <v>30143</v>
      </c>
      <c r="B204" s="8" t="s">
        <v>108</v>
      </c>
      <c r="C204" s="9" t="s">
        <v>59</v>
      </c>
      <c r="D204" s="10">
        <v>13</v>
      </c>
      <c r="E204" s="13">
        <v>5</v>
      </c>
      <c r="F204" s="10">
        <v>2000</v>
      </c>
      <c r="G204" s="11">
        <v>20</v>
      </c>
      <c r="H204" s="12">
        <v>30152.21</v>
      </c>
      <c r="I204" s="12"/>
      <c r="J204" s="13">
        <v>0.7</v>
      </c>
      <c r="K204" s="8" t="s">
        <v>63</v>
      </c>
      <c r="L204" s="11">
        <v>2.86</v>
      </c>
      <c r="M204" s="11">
        <v>2.11</v>
      </c>
      <c r="N204" s="11">
        <v>0</v>
      </c>
      <c r="O204" s="11">
        <v>20.64</v>
      </c>
      <c r="P204" s="11">
        <v>25.61</v>
      </c>
      <c r="Q204" s="11">
        <v>23.5</v>
      </c>
      <c r="R204" s="6"/>
    </row>
    <row r="205" spans="1:18" ht="19.5" x14ac:dyDescent="0.25">
      <c r="A205" s="7">
        <v>30145</v>
      </c>
      <c r="B205" s="15" t="s">
        <v>94</v>
      </c>
      <c r="C205" s="9" t="s">
        <v>59</v>
      </c>
      <c r="D205" s="10">
        <v>15</v>
      </c>
      <c r="E205" s="13">
        <v>7</v>
      </c>
      <c r="F205" s="10">
        <v>2000</v>
      </c>
      <c r="G205" s="11">
        <v>20</v>
      </c>
      <c r="H205" s="12">
        <v>101466.84</v>
      </c>
      <c r="I205" s="12"/>
      <c r="J205" s="13">
        <v>0.8</v>
      </c>
      <c r="K205" s="8" t="s">
        <v>63</v>
      </c>
      <c r="L205" s="11">
        <v>7.27</v>
      </c>
      <c r="M205" s="11">
        <v>5.79</v>
      </c>
      <c r="N205" s="11">
        <v>0</v>
      </c>
      <c r="O205" s="11">
        <v>0</v>
      </c>
      <c r="P205" s="11">
        <v>13.06</v>
      </c>
      <c r="Q205" s="11">
        <v>7.27</v>
      </c>
      <c r="R205" s="14"/>
    </row>
    <row r="206" spans="1:18" ht="19.5" x14ac:dyDescent="0.25">
      <c r="A206" s="7">
        <v>30150</v>
      </c>
      <c r="B206" s="15" t="s">
        <v>98</v>
      </c>
      <c r="C206" s="9" t="s">
        <v>59</v>
      </c>
      <c r="D206" s="10">
        <v>147</v>
      </c>
      <c r="E206" s="13">
        <v>5</v>
      </c>
      <c r="F206" s="10">
        <v>2000</v>
      </c>
      <c r="G206" s="11">
        <v>20</v>
      </c>
      <c r="H206" s="12">
        <v>2141825.94</v>
      </c>
      <c r="I206" s="12"/>
      <c r="J206" s="13">
        <v>0.5</v>
      </c>
      <c r="K206" s="8" t="s">
        <v>65</v>
      </c>
      <c r="L206" s="11">
        <v>203.38</v>
      </c>
      <c r="M206" s="11">
        <v>107.09</v>
      </c>
      <c r="N206" s="11">
        <v>0</v>
      </c>
      <c r="O206" s="11">
        <v>0</v>
      </c>
      <c r="P206" s="11">
        <v>310.47000000000003</v>
      </c>
      <c r="Q206" s="11">
        <v>203.38</v>
      </c>
      <c r="R206" s="6"/>
    </row>
    <row r="207" spans="1:18" x14ac:dyDescent="0.25">
      <c r="A207" s="7">
        <v>30158</v>
      </c>
      <c r="B207" s="8" t="s">
        <v>106</v>
      </c>
      <c r="C207" s="9" t="s">
        <v>59</v>
      </c>
      <c r="D207" s="10">
        <v>45</v>
      </c>
      <c r="E207" s="13">
        <v>5</v>
      </c>
      <c r="F207" s="10">
        <v>2000</v>
      </c>
      <c r="G207" s="11">
        <v>30</v>
      </c>
      <c r="H207" s="12">
        <v>499000</v>
      </c>
      <c r="I207" s="12"/>
      <c r="J207" s="13">
        <v>0.7</v>
      </c>
      <c r="K207" s="8" t="s">
        <v>60</v>
      </c>
      <c r="L207" s="11">
        <v>41.46</v>
      </c>
      <c r="M207" s="11">
        <v>34.93</v>
      </c>
      <c r="N207" s="11">
        <v>61.2</v>
      </c>
      <c r="O207" s="11">
        <v>34.409999999999997</v>
      </c>
      <c r="P207" s="11">
        <v>172</v>
      </c>
      <c r="Q207" s="11">
        <v>75.87</v>
      </c>
      <c r="R207" s="14"/>
    </row>
    <row r="208" spans="1:18" x14ac:dyDescent="0.25">
      <c r="A208" s="7">
        <v>30165</v>
      </c>
      <c r="B208" s="8" t="s">
        <v>90</v>
      </c>
      <c r="C208" s="9" t="s">
        <v>59</v>
      </c>
      <c r="D208" s="10">
        <v>331</v>
      </c>
      <c r="E208" s="13">
        <v>6</v>
      </c>
      <c r="F208" s="10">
        <v>2000</v>
      </c>
      <c r="G208" s="11">
        <v>20</v>
      </c>
      <c r="H208" s="12">
        <v>897673.88</v>
      </c>
      <c r="I208" s="12"/>
      <c r="J208" s="13">
        <v>0.8</v>
      </c>
      <c r="K208" s="8" t="s">
        <v>60</v>
      </c>
      <c r="L208" s="11">
        <v>73.02</v>
      </c>
      <c r="M208" s="11">
        <v>59.84</v>
      </c>
      <c r="N208" s="11">
        <v>306.2</v>
      </c>
      <c r="O208" s="11">
        <v>0</v>
      </c>
      <c r="P208" s="11">
        <v>439.06</v>
      </c>
      <c r="Q208" s="11">
        <v>73.02</v>
      </c>
      <c r="R208" s="6"/>
    </row>
    <row r="209" spans="1:18" ht="19.5" x14ac:dyDescent="0.25">
      <c r="A209" s="7">
        <v>30170</v>
      </c>
      <c r="B209" s="15" t="s">
        <v>109</v>
      </c>
      <c r="C209" s="9" t="s">
        <v>59</v>
      </c>
      <c r="D209" s="10">
        <v>56</v>
      </c>
      <c r="E209" s="13">
        <v>6</v>
      </c>
      <c r="F209" s="10">
        <v>2000</v>
      </c>
      <c r="G209" s="11">
        <v>20</v>
      </c>
      <c r="H209" s="12">
        <v>1472855.55</v>
      </c>
      <c r="I209" s="12"/>
      <c r="J209" s="13">
        <v>0.8</v>
      </c>
      <c r="K209" s="8" t="s">
        <v>60</v>
      </c>
      <c r="L209" s="11">
        <v>119.8</v>
      </c>
      <c r="M209" s="11">
        <v>98.19</v>
      </c>
      <c r="N209" s="11">
        <v>30.46</v>
      </c>
      <c r="O209" s="11">
        <v>34.409999999999997</v>
      </c>
      <c r="P209" s="11">
        <v>282.86</v>
      </c>
      <c r="Q209" s="11">
        <v>154.21</v>
      </c>
      <c r="R209" s="6"/>
    </row>
    <row r="210" spans="1:18" x14ac:dyDescent="0.25">
      <c r="A210" s="7">
        <v>30175</v>
      </c>
      <c r="B210" s="8" t="s">
        <v>74</v>
      </c>
      <c r="C210" s="9" t="s">
        <v>59</v>
      </c>
      <c r="D210" s="10">
        <v>0</v>
      </c>
      <c r="E210" s="13">
        <v>3</v>
      </c>
      <c r="F210" s="10">
        <v>2000</v>
      </c>
      <c r="G210" s="11">
        <v>10</v>
      </c>
      <c r="H210" s="12">
        <v>4321.54</v>
      </c>
      <c r="I210" s="12"/>
      <c r="J210" s="13">
        <v>0.5</v>
      </c>
      <c r="K210" s="8" t="s">
        <v>63</v>
      </c>
      <c r="L210" s="11">
        <v>0.72</v>
      </c>
      <c r="M210" s="11">
        <v>0.36</v>
      </c>
      <c r="N210" s="11">
        <v>0</v>
      </c>
      <c r="O210" s="11">
        <v>0</v>
      </c>
      <c r="P210" s="11">
        <v>1.08</v>
      </c>
      <c r="Q210" s="11">
        <v>0.72</v>
      </c>
      <c r="R210" s="6"/>
    </row>
    <row r="211" spans="1:18" x14ac:dyDescent="0.25">
      <c r="A211" s="7">
        <v>30180</v>
      </c>
      <c r="B211" s="8" t="s">
        <v>76</v>
      </c>
      <c r="C211" s="9" t="s">
        <v>59</v>
      </c>
      <c r="D211" s="10">
        <v>10</v>
      </c>
      <c r="E211" s="13">
        <v>5</v>
      </c>
      <c r="F211" s="10">
        <v>2000</v>
      </c>
      <c r="G211" s="11">
        <v>20</v>
      </c>
      <c r="H211" s="12">
        <v>37376.14</v>
      </c>
      <c r="I211" s="12"/>
      <c r="J211" s="13">
        <v>0.6</v>
      </c>
      <c r="K211" s="8" t="s">
        <v>73</v>
      </c>
      <c r="L211" s="11">
        <v>3.54</v>
      </c>
      <c r="M211" s="11">
        <v>2.2400000000000002</v>
      </c>
      <c r="N211" s="11">
        <v>18.72</v>
      </c>
      <c r="O211" s="11">
        <v>0</v>
      </c>
      <c r="P211" s="11">
        <v>24.5</v>
      </c>
      <c r="Q211" s="11">
        <v>3.54</v>
      </c>
      <c r="R211" s="6"/>
    </row>
    <row r="212" spans="1:18" x14ac:dyDescent="0.25">
      <c r="A212" s="7">
        <v>30185</v>
      </c>
      <c r="B212" s="8" t="s">
        <v>99</v>
      </c>
      <c r="C212" s="9" t="s">
        <v>59</v>
      </c>
      <c r="D212" s="10">
        <v>0</v>
      </c>
      <c r="E212" s="13">
        <v>1</v>
      </c>
      <c r="F212" s="10">
        <v>1000</v>
      </c>
      <c r="G212" s="11">
        <v>0</v>
      </c>
      <c r="H212" s="12">
        <v>1126.6600000000001</v>
      </c>
      <c r="I212" s="12"/>
      <c r="J212" s="13">
        <v>0.5</v>
      </c>
      <c r="K212" s="8" t="s">
        <v>65</v>
      </c>
      <c r="L212" s="11">
        <v>1.19</v>
      </c>
      <c r="M212" s="11">
        <v>0.56000000000000005</v>
      </c>
      <c r="N212" s="11">
        <v>0</v>
      </c>
      <c r="O212" s="11">
        <v>0</v>
      </c>
      <c r="P212" s="11">
        <v>1.75</v>
      </c>
      <c r="Q212" s="11">
        <v>1.19</v>
      </c>
      <c r="R212" s="14"/>
    </row>
    <row r="213" spans="1:18" x14ac:dyDescent="0.25">
      <c r="A213" s="7">
        <v>31012</v>
      </c>
      <c r="B213" s="8" t="s">
        <v>86</v>
      </c>
      <c r="C213" s="9" t="s">
        <v>59</v>
      </c>
      <c r="D213" s="10">
        <v>0</v>
      </c>
      <c r="E213" s="13">
        <v>11</v>
      </c>
      <c r="F213" s="10">
        <v>1250</v>
      </c>
      <c r="G213" s="11">
        <v>15</v>
      </c>
      <c r="H213" s="12">
        <v>53487.75</v>
      </c>
      <c r="I213" s="12"/>
      <c r="J213" s="13">
        <v>0.5</v>
      </c>
      <c r="K213" s="8" t="s">
        <v>65</v>
      </c>
      <c r="L213" s="11">
        <v>4.6100000000000003</v>
      </c>
      <c r="M213" s="11">
        <v>1.94</v>
      </c>
      <c r="N213" s="11">
        <v>0</v>
      </c>
      <c r="O213" s="11">
        <v>0</v>
      </c>
      <c r="P213" s="11">
        <v>6.55</v>
      </c>
      <c r="Q213" s="11">
        <v>4.6100000000000003</v>
      </c>
      <c r="R213" s="14"/>
    </row>
    <row r="214" spans="1:18" x14ac:dyDescent="0.25">
      <c r="A214" s="7">
        <v>31013</v>
      </c>
      <c r="B214" s="8" t="s">
        <v>104</v>
      </c>
      <c r="C214" s="9" t="s">
        <v>59</v>
      </c>
      <c r="D214" s="10">
        <v>0</v>
      </c>
      <c r="E214" s="13">
        <v>10</v>
      </c>
      <c r="F214" s="10">
        <v>2000</v>
      </c>
      <c r="G214" s="11">
        <v>20</v>
      </c>
      <c r="H214" s="12">
        <v>7631.49</v>
      </c>
      <c r="I214" s="12"/>
      <c r="J214" s="13">
        <v>0.5</v>
      </c>
      <c r="K214" s="8" t="s">
        <v>65</v>
      </c>
      <c r="L214" s="11">
        <v>0.41</v>
      </c>
      <c r="M214" s="11">
        <v>0.19</v>
      </c>
      <c r="N214" s="11">
        <v>0</v>
      </c>
      <c r="O214" s="11">
        <v>0</v>
      </c>
      <c r="P214" s="11">
        <v>0.6</v>
      </c>
      <c r="Q214" s="11">
        <v>0.41</v>
      </c>
      <c r="R214" s="14"/>
    </row>
    <row r="215" spans="1:18" x14ac:dyDescent="0.25">
      <c r="A215" s="7">
        <v>31015</v>
      </c>
      <c r="B215" s="8" t="s">
        <v>39</v>
      </c>
      <c r="C215" s="9" t="s">
        <v>59</v>
      </c>
      <c r="D215" s="10">
        <v>2</v>
      </c>
      <c r="E215" s="13">
        <v>3</v>
      </c>
      <c r="F215" s="10">
        <v>400</v>
      </c>
      <c r="G215" s="11">
        <v>10</v>
      </c>
      <c r="H215" s="12">
        <v>2030.09</v>
      </c>
      <c r="I215" s="12"/>
      <c r="J215" s="13">
        <v>0.9</v>
      </c>
      <c r="K215" s="8" t="s">
        <v>73</v>
      </c>
      <c r="L215" s="11">
        <v>1.7</v>
      </c>
      <c r="M215" s="11">
        <v>1.52</v>
      </c>
      <c r="N215" s="11">
        <v>2.14</v>
      </c>
      <c r="O215" s="11">
        <v>0</v>
      </c>
      <c r="P215" s="11">
        <v>5.36</v>
      </c>
      <c r="Q215" s="11">
        <v>1.7</v>
      </c>
      <c r="R215" s="14"/>
    </row>
    <row r="216" spans="1:18" ht="19.5" x14ac:dyDescent="0.25">
      <c r="A216" s="7">
        <v>31017</v>
      </c>
      <c r="B216" s="15" t="s">
        <v>64</v>
      </c>
      <c r="C216" s="9" t="s">
        <v>59</v>
      </c>
      <c r="D216" s="10">
        <v>20</v>
      </c>
      <c r="E216" s="11">
        <v>7</v>
      </c>
      <c r="F216" s="10">
        <v>2000</v>
      </c>
      <c r="G216" s="11">
        <v>20</v>
      </c>
      <c r="H216" s="12">
        <v>531461.34</v>
      </c>
      <c r="I216" s="12"/>
      <c r="J216" s="13">
        <v>0.8</v>
      </c>
      <c r="K216" s="8" t="s">
        <v>60</v>
      </c>
      <c r="L216" s="11">
        <v>38.08</v>
      </c>
      <c r="M216" s="11">
        <v>30.36</v>
      </c>
      <c r="N216" s="11">
        <v>19.579999999999998</v>
      </c>
      <c r="O216" s="11">
        <v>20.64</v>
      </c>
      <c r="P216" s="11">
        <v>108.66</v>
      </c>
      <c r="Q216" s="11">
        <v>58.72</v>
      </c>
      <c r="R216" s="14"/>
    </row>
    <row r="217" spans="1:18" x14ac:dyDescent="0.25">
      <c r="A217" s="7">
        <v>31018</v>
      </c>
      <c r="B217" s="8" t="s">
        <v>89</v>
      </c>
      <c r="C217" s="9" t="s">
        <v>59</v>
      </c>
      <c r="D217" s="10">
        <v>3</v>
      </c>
      <c r="E217" s="13">
        <v>6</v>
      </c>
      <c r="F217" s="10">
        <v>2000</v>
      </c>
      <c r="G217" s="11">
        <v>20</v>
      </c>
      <c r="H217" s="12">
        <v>11501.67</v>
      </c>
      <c r="I217" s="12"/>
      <c r="J217" s="13">
        <v>0.8</v>
      </c>
      <c r="K217" s="8" t="s">
        <v>73</v>
      </c>
      <c r="L217" s="11">
        <v>0.93</v>
      </c>
      <c r="M217" s="11">
        <v>0.76</v>
      </c>
      <c r="N217" s="11">
        <v>3.21</v>
      </c>
      <c r="O217" s="11">
        <v>0</v>
      </c>
      <c r="P217" s="11">
        <v>4.9000000000000004</v>
      </c>
      <c r="Q217" s="11">
        <v>0.93</v>
      </c>
      <c r="R217" s="14"/>
    </row>
    <row r="218" spans="1:18" x14ac:dyDescent="0.25">
      <c r="A218" s="7">
        <v>31062</v>
      </c>
      <c r="B218" s="8" t="s">
        <v>82</v>
      </c>
      <c r="C218" s="9" t="s">
        <v>59</v>
      </c>
      <c r="D218" s="10">
        <v>136</v>
      </c>
      <c r="E218" s="13">
        <v>7</v>
      </c>
      <c r="F218" s="10">
        <v>2000</v>
      </c>
      <c r="G218" s="11">
        <v>40</v>
      </c>
      <c r="H218" s="12">
        <v>716842.4</v>
      </c>
      <c r="I218" s="12"/>
      <c r="J218" s="13">
        <v>0.9</v>
      </c>
      <c r="K218" s="8" t="s">
        <v>60</v>
      </c>
      <c r="L218" s="11">
        <v>38.520000000000003</v>
      </c>
      <c r="M218" s="11">
        <v>46.08</v>
      </c>
      <c r="N218" s="11">
        <v>133.16999999999999</v>
      </c>
      <c r="O218" s="11">
        <v>25.99</v>
      </c>
      <c r="P218" s="11">
        <v>243.76</v>
      </c>
      <c r="Q218" s="11">
        <v>64.510000000000005</v>
      </c>
      <c r="R218" s="14"/>
    </row>
  </sheetData>
  <autoFilter ref="A4:U83" xr:uid="{3DA2F8F1-9323-43DD-A93C-CAE57B393068}">
    <sortState xmlns:xlrd2="http://schemas.microsoft.com/office/spreadsheetml/2017/richdata2" ref="A7:U83">
      <sortCondition ref="A4:A83"/>
    </sortState>
  </autoFilter>
  <sortState xmlns:xlrd2="http://schemas.microsoft.com/office/spreadsheetml/2017/richdata2" ref="A141:Q218">
    <sortCondition ref="A141:A218"/>
  </sortState>
  <mergeCells count="7">
    <mergeCell ref="A139:R139"/>
    <mergeCell ref="C4:C5"/>
    <mergeCell ref="T3:U3"/>
    <mergeCell ref="B4:B5"/>
    <mergeCell ref="A4:A5"/>
    <mergeCell ref="K4:K5"/>
    <mergeCell ref="Q4:R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Proposta</vt:lpstr>
      <vt:lpstr>Planilha1</vt:lpstr>
      <vt:lpstr>HTA</vt:lpstr>
      <vt:lpstr>Planilha REf</vt:lpstr>
      <vt:lpstr>Proposta!Area_de_impressao</vt:lpstr>
      <vt:lpstr>Proposta!Titulos_de_impressao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Office365</dc:creator>
  <cp:lastModifiedBy>Office365</cp:lastModifiedBy>
  <cp:lastPrinted>2025-01-11T18:40:38Z</cp:lastPrinted>
  <dcterms:created xsi:type="dcterms:W3CDTF">2025-01-11T12:51:24Z</dcterms:created>
  <dcterms:modified xsi:type="dcterms:W3CDTF">2025-08-15T04:03:03Z</dcterms:modified>
</cp:coreProperties>
</file>